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ПЗ на сайт НПК\"/>
    </mc:Choice>
  </mc:AlternateContent>
  <xr:revisionPtr revIDLastSave="0" documentId="8_{F054D0C0-ACCF-49ED-AAD3-8909F9074B0E}" xr6:coauthVersionLast="47" xr6:coauthVersionMax="47" xr10:uidLastSave="{00000000-0000-0000-0000-000000000000}"/>
  <bookViews>
    <workbookView xWindow="-120" yWindow="-120" windowWidth="29040" windowHeight="15720" xr2:uid="{AF1D8BF8-4012-4F11-A541-595725A1AA77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#REF!</definedName>
    <definedName name="_889_Катушка_условная">#REF!</definedName>
    <definedName name="_cle1" hidden="1">#REF!</definedName>
    <definedName name="_Fill" hidden="1">#REF!</definedName>
    <definedName name="_Key1" hidden="1">#REF!</definedName>
    <definedName name="_kv1">[1]виза!$D$7</definedName>
    <definedName name="_kv2">[1]виза!$E$7</definedName>
    <definedName name="_kv3">[1]виза!$F$7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'[2]Параметры 1'!$B$3</definedName>
    <definedName name="_xlnm._FilterDatabase" localSheetId="0" hidden="1">'План закупок ТРУ'!$B$5:$P$223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'[3]ремонт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'[4]исп.см.'!#REF!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'[5]Таб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[6]XLR_NoRangeSheet!$B$7</definedName>
    <definedName name="sqdepartments_NAME_DEPARTMENT" hidden="1">[7]XLR_NoRangeSheet!$B$7</definedName>
    <definedName name="sqfuncbdg_BDGNAME" hidden="1">[8]XLR_NoRangeSheet!$B$8</definedName>
    <definedName name="sqparameters_NAME_BUDG" hidden="1">[9]XLR_NoRangeSheet!$B$7</definedName>
    <definedName name="sqparameters_REPDATE" hidden="1">[9]XLR_NoRangeSheet!$C$7</definedName>
    <definedName name="sqparametres_NAME_BUDG" hidden="1">[7]XLR_NoRangeSheet!$B$8</definedName>
    <definedName name="sqparametres_REPDATE" hidden="1">[7]XLR_NoRangeSheet!$C$8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[6]XLR_NoRangeSheet!$G$6</definedName>
    <definedName name="XLRPARAMS_p_id_budgetstage" hidden="1">[9]XLR_NoRangeSheet!$B$6</definedName>
    <definedName name="XLRPARAMS_p_id_doc" hidden="1">[6]XLR_NoRangeSheet!$C$6</definedName>
    <definedName name="XLRPARAMS_p_id_fb" hidden="1">[6]XLR_NoRangeSheet!$F$6</definedName>
    <definedName name="XLRPARAMS_p_show_cfa" hidden="1">[10]XLR_NoRangeSheet!$K$6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'[11]Таб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'[5]Таб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'[12]ремонт 25'!$B$10</definedName>
    <definedName name="движение" hidden="1">{#N/A,#N/A,FALSE,"Лист15"}</definedName>
    <definedName name="длор" hidden="1">{#N/A,#N/A,FALSE,"Лист15"}</definedName>
    <definedName name="долл">'[5]Таб 4 к Прил 1 Свифт'!$F$38</definedName>
    <definedName name="евро">'[5]Таб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'[13]Параметры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[14]КАТО!$A$2:$A$17367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'[5]Таб 1 к Прил 10 з-плата1'!$C$235</definedName>
    <definedName name="ммммм" hidden="1">{#N/A,#N/A,FALSE,"Лист15"}</definedName>
    <definedName name="МРП">'[13]Параметры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'[13]Параметры 1'!$B$8</definedName>
    <definedName name="нерезид">'[13]Параметры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OFFSET([15]ОПГЗ!$A$1,MATCH('[15]План ГЗ'!$P1,[15]ОПГЗ!$A$1:$A$65536,0)-1,1,COUNTIF([15]ОПГЗ!$A$1:$A$65536,'[15]План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'[13]Параметры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'[16]Способ закупки'!$A$1:$A$14</definedName>
    <definedName name="сраыв" hidden="1">{#N/A,#N/A,FALSE,"Лист15"}</definedName>
    <definedName name="старшспец">'[11]Таб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[17]Лист3!$A$1:$C$110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'[18]Способ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[17]Лист2!$A$1:$C$107</definedName>
    <definedName name="янв25">[19]Январь2025!$A$1:$C$107</definedName>
    <definedName name="январь25">[20]янв!$A$1:$C$17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2" i="1" l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J204" i="1"/>
  <c r="K204" i="1" s="1"/>
  <c r="J203" i="1"/>
  <c r="K203" i="1" s="1"/>
  <c r="K202" i="1"/>
  <c r="K201" i="1"/>
  <c r="J200" i="1"/>
  <c r="K200" i="1" s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J186" i="1"/>
  <c r="K186" i="1" s="1"/>
  <c r="K185" i="1"/>
  <c r="K184" i="1"/>
  <c r="K183" i="1"/>
  <c r="K182" i="1"/>
  <c r="K181" i="1"/>
  <c r="J180" i="1"/>
  <c r="K180" i="1" s="1"/>
  <c r="K179" i="1"/>
  <c r="K178" i="1"/>
  <c r="K177" i="1"/>
  <c r="J176" i="1"/>
  <c r="K176" i="1" s="1"/>
  <c r="K175" i="1"/>
  <c r="K174" i="1"/>
  <c r="J173" i="1"/>
  <c r="K173" i="1" s="1"/>
  <c r="K172" i="1"/>
  <c r="J171" i="1"/>
  <c r="K171" i="1" s="1"/>
  <c r="K170" i="1"/>
  <c r="K169" i="1"/>
  <c r="K168" i="1"/>
  <c r="K167" i="1"/>
  <c r="J166" i="1"/>
  <c r="K166" i="1" s="1"/>
  <c r="K165" i="1"/>
  <c r="J164" i="1"/>
  <c r="K164" i="1" s="1"/>
  <c r="K163" i="1"/>
  <c r="K162" i="1"/>
  <c r="J161" i="1"/>
  <c r="K161" i="1" s="1"/>
  <c r="K160" i="1"/>
  <c r="K159" i="1"/>
  <c r="J158" i="1"/>
  <c r="K158" i="1" s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J127" i="1"/>
  <c r="K127" i="1" s="1"/>
  <c r="K126" i="1"/>
  <c r="K125" i="1"/>
  <c r="J124" i="1"/>
  <c r="K124" i="1" s="1"/>
  <c r="K123" i="1"/>
  <c r="K122" i="1"/>
  <c r="K121" i="1"/>
  <c r="K120" i="1"/>
  <c r="K119" i="1"/>
  <c r="J118" i="1"/>
  <c r="K118" i="1" s="1"/>
  <c r="K117" i="1"/>
  <c r="K116" i="1"/>
  <c r="J115" i="1"/>
  <c r="K115" i="1" s="1"/>
  <c r="J114" i="1"/>
  <c r="K114" i="1" s="1"/>
  <c r="K113" i="1"/>
  <c r="K112" i="1"/>
  <c r="J111" i="1"/>
  <c r="K111" i="1" s="1"/>
  <c r="K110" i="1"/>
  <c r="J109" i="1"/>
  <c r="K109" i="1" s="1"/>
  <c r="K108" i="1"/>
  <c r="K107" i="1"/>
  <c r="K106" i="1"/>
  <c r="K105" i="1"/>
  <c r="K104" i="1"/>
  <c r="J103" i="1"/>
  <c r="K103" i="1" s="1"/>
  <c r="K102" i="1"/>
  <c r="K101" i="1"/>
  <c r="K100" i="1"/>
  <c r="K99" i="1"/>
  <c r="K98" i="1"/>
  <c r="K97" i="1"/>
  <c r="K96" i="1"/>
  <c r="J95" i="1"/>
  <c r="K95" i="1" s="1"/>
  <c r="K94" i="1"/>
  <c r="J93" i="1"/>
  <c r="K93" i="1" s="1"/>
  <c r="K92" i="1"/>
  <c r="K91" i="1"/>
  <c r="J90" i="1"/>
  <c r="K90" i="1" s="1"/>
  <c r="K89" i="1"/>
  <c r="J88" i="1"/>
  <c r="K88" i="1" s="1"/>
  <c r="K87" i="1"/>
  <c r="J86" i="1"/>
  <c r="K86" i="1" s="1"/>
  <c r="K85" i="1"/>
  <c r="J84" i="1"/>
  <c r="K84" i="1" s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I50" i="1"/>
  <c r="K50" i="1" s="1"/>
  <c r="K49" i="1"/>
  <c r="K48" i="1"/>
  <c r="K47" i="1"/>
  <c r="J46" i="1"/>
  <c r="I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1" i="1"/>
  <c r="K11" i="1" s="1"/>
  <c r="I10" i="1"/>
  <c r="K10" i="1" s="1"/>
  <c r="K9" i="1"/>
  <c r="K8" i="1"/>
  <c r="K7" i="1"/>
  <c r="K6" i="1"/>
  <c r="K46" i="1" l="1"/>
</calcChain>
</file>

<file path=xl/sharedStrings.xml><?xml version="1.0" encoding="utf-8"?>
<sst xmlns="http://schemas.openxmlformats.org/spreadsheetml/2006/main" count="1756" uniqueCount="624">
  <si>
    <t>План закупок товаров, работ и услуг на 2026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</si>
  <si>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</si>
  <si>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19.05.2026 года №7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</si>
  <si>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</si>
  <si>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</si>
  <si>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</si>
  <si>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</si>
  <si>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</si>
  <si>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</si>
  <si>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</si>
  <si>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</si>
  <si>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</si>
  <si>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</si>
  <si>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</si>
  <si>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</si>
  <si>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</si>
  <si>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</si>
  <si>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</si>
  <si>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</si>
  <si>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</si>
  <si>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</si>
  <si>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</si>
  <si>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</si>
  <si>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</si>
  <si>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</si>
  <si>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1 квартал</t>
  </si>
  <si>
    <t>Тонер-картридж</t>
  </si>
  <si>
    <t>Canon imageRUNNER 2930i КФҚ үшін тонер-картридж</t>
  </si>
  <si>
    <t>Тонер-картридж для МФУ Canon image RUNNER 2930i</t>
  </si>
  <si>
    <t>Барабан блогы</t>
  </si>
  <si>
    <t>Блок барабана</t>
  </si>
  <si>
    <t>Canon imageRUNNER 2930i КФҚ үшін барабан блогы</t>
  </si>
  <si>
    <t>Блок барабана для МФУ Canon image RUNNER 2930i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</si>
  <si>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</si>
  <si>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</si>
  <si>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көгілдір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</si>
  <si>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</si>
  <si>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</si>
  <si>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</si>
  <si>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</si>
  <si>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</si>
  <si>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</t>
  </si>
  <si>
    <t>Картридж черный для МФУ HP Color LaserJet Enterprise 5800dn</t>
  </si>
  <si>
    <t xml:space="preserve">HP Color LaserJet Enterprise 5800dn КФҚ арналған көгілдір картридж </t>
  </si>
  <si>
    <t>Картридж голубой для МФУ HP Color LaserJet Enterprise 5800dn</t>
  </si>
  <si>
    <t xml:space="preserve">HP Color LaserJet Enterprise 5800dn КФҚ арналған сары картридж </t>
  </si>
  <si>
    <t>Картридж желтый для МФУ HP Color LaserJet Enterprise 5800dn</t>
  </si>
  <si>
    <t xml:space="preserve">HP Color LaserJet Enterprise 5800dn КФҚ арналған күлгін картридж </t>
  </si>
  <si>
    <t>Картридж пурпурный для МФУ HP Color LaserJet Enterprise 5800dn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</si>
  <si>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</si>
  <si>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</si>
  <si>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</si>
  <si>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</si>
  <si>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</si>
  <si>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</si>
  <si>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</si>
  <si>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</si>
  <si>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3 м кабелі</t>
  </si>
  <si>
    <t>Кабель UTP Cat 6, RJ-45, 3 м</t>
  </si>
  <si>
    <t>UTP Cat.5e жиелi кабелі</t>
  </si>
  <si>
    <t>Кабель сетевой UTP Cat.5e</t>
  </si>
  <si>
    <t>Метр</t>
  </si>
  <si>
    <t>Батарея</t>
  </si>
  <si>
    <t>Аккумуляторлық  батареялары  (12В, 4.5А/ч)</t>
  </si>
  <si>
    <t>Аккумуляторные батареи (12В, 4.5А/ч)</t>
  </si>
  <si>
    <t>2 квартал</t>
  </si>
  <si>
    <t>Аккумуляторлық  батареялары  (12В, 7А/ч)</t>
  </si>
  <si>
    <t>Аккумуляторные батареи (12В, 7А/ч)</t>
  </si>
  <si>
    <t>Карточка</t>
  </si>
  <si>
    <t>КББЖ үшін пластикалық HID картасы</t>
  </si>
  <si>
    <t>Пластиковая карта HID для СКУД</t>
  </si>
  <si>
    <t>Батарейка</t>
  </si>
  <si>
    <t>АА батареялары (1,5В)</t>
  </si>
  <si>
    <t xml:space="preserve">Батарейки АА (1,5В) </t>
  </si>
  <si>
    <t>Упаковка</t>
  </si>
  <si>
    <t>ААА батареялары (1,5В)</t>
  </si>
  <si>
    <t xml:space="preserve">Батарейки ААА (1,5В) 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</si>
  <si>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</si>
  <si>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</si>
  <si>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</si>
  <si>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</si>
  <si>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</si>
  <si>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</si>
  <si>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</si>
  <si>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</si>
  <si>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</si>
  <si>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</si>
  <si>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</si>
  <si>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</si>
  <si>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</si>
  <si>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</si>
  <si>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</si>
  <si>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</si>
  <si>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</si>
  <si>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</si>
  <si>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Прямое заключение договора</t>
  </si>
  <si>
    <t>Калькулятор</t>
  </si>
  <si>
    <t>Үстел жинағы</t>
  </si>
  <si>
    <t>Набор настольный</t>
  </si>
  <si>
    <t>Настольный набор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</si>
  <si>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</si>
  <si>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</si>
  <si>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</si>
  <si>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</si>
  <si>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</si>
  <si>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</si>
  <si>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</si>
  <si>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Тескіш</t>
  </si>
  <si>
    <t>Дырокол</t>
  </si>
  <si>
    <t>Үлкен тескіш (25 п)</t>
  </si>
  <si>
    <t>Дырокол большой (25 л)</t>
  </si>
  <si>
    <t>Үлкен тескіш (100 п)</t>
  </si>
  <si>
    <t>Дырокол мощный (100 л.)</t>
  </si>
  <si>
    <t>Степлер (100 п)</t>
  </si>
  <si>
    <t>Степлер (100 л.)</t>
  </si>
  <si>
    <t>Қарындаш</t>
  </si>
  <si>
    <t>Карандаш</t>
  </si>
  <si>
    <t>0,7 мм Автоматты қарындаш</t>
  </si>
  <si>
    <t>Карандаш автоматический 0,7 мм</t>
  </si>
  <si>
    <t>Өшіргіш қарындаш</t>
  </si>
  <si>
    <t>Карандаш с ластиком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</si>
  <si>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</si>
  <si>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</si>
  <si>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</si>
  <si>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</si>
  <si>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</si>
  <si>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5 см тіркеуші</t>
  </si>
  <si>
    <t>Регистратор 5 см</t>
  </si>
  <si>
    <t>8 см тіркеуші</t>
  </si>
  <si>
    <t>Регистратор 8 см</t>
  </si>
  <si>
    <t xml:space="preserve">Мөлдір мұқабалы байланыстырғыш </t>
  </si>
  <si>
    <t>Скоросшиватель c прозрачным верхом</t>
  </si>
  <si>
    <t>Картон байланыстырғыш</t>
  </si>
  <si>
    <t>Скоросшиватель картонный</t>
  </si>
  <si>
    <t>Бөлгіш</t>
  </si>
  <si>
    <t>Разделитель</t>
  </si>
  <si>
    <t>Пластикалық индекс 12*42 мм</t>
  </si>
  <si>
    <t>Индекс пластиковый 12*42 мм</t>
  </si>
  <si>
    <t>Желім</t>
  </si>
  <si>
    <t>Клей</t>
  </si>
  <si>
    <t>(120гр) Желім ПВА</t>
  </si>
  <si>
    <t>Клей ПВА (120гр)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</si>
  <si>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</si>
  <si>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</si>
  <si>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</si>
  <si>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</si>
  <si>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</si>
  <si>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Ластик</t>
  </si>
  <si>
    <t>Өшіргіш</t>
  </si>
  <si>
    <t>Скотч</t>
  </si>
  <si>
    <t>Мөлдір жабысқақ лента 60мм*120м (скотч)</t>
  </si>
  <si>
    <t xml:space="preserve">Лента клейкая прозрачная 60мм*120м  (скотч) </t>
  </si>
  <si>
    <t>Жіп</t>
  </si>
  <si>
    <t>Нить</t>
  </si>
  <si>
    <t>Құжаттарды тігуге арналған жіп</t>
  </si>
  <si>
    <t>Нить для прошивки документов</t>
  </si>
  <si>
    <t>Ұштағыш</t>
  </si>
  <si>
    <t>Точилка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</si>
  <si>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</si>
  <si>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</si>
  <si>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</si>
  <si>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</si>
  <si>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</si>
  <si>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</si>
  <si>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</si>
  <si>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</si>
  <si>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 (куб.дм)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</si>
  <si>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</si>
  <si>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</si>
  <si>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</si>
  <si>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</si>
  <si>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</si>
  <si>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</si>
  <si>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</si>
  <si>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</si>
  <si>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Бутыль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</si>
  <si>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</si>
  <si>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</si>
  <si>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</si>
  <si>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</si>
  <si>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Тендер</t>
  </si>
  <si>
    <t>Услуга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</si>
  <si>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</si>
  <si>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</si>
  <si>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</si>
  <si>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</si>
  <si>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4 квартал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</si>
  <si>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</si>
  <si>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</si>
  <si>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</si>
  <si>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</si>
  <si>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</si>
  <si>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</si>
  <si>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</si>
  <si>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</si>
  <si>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 xml:space="preserve">4 квартал </t>
  </si>
  <si>
    <t>Аудит өткізу/менеджмент жүйелерін сертификаттау бойынша қызмет көрсету</t>
  </si>
  <si>
    <t>Услуги по проведению аудита/сертификации систем менеджмента</t>
  </si>
  <si>
    <t>ISO 27001:2022 сертификаттау аудитін жүргізу жөніндегі қызметтер</t>
  </si>
  <si>
    <t>Услуги по проведению сертификационного аудита ISO 27001:2022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</si>
  <si>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</si>
  <si>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</si>
  <si>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</si>
  <si>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</si>
  <si>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</si>
  <si>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</si>
  <si>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</si>
  <si>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</si>
  <si>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</si>
  <si>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</si>
  <si>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</si>
  <si>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</si>
  <si>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</si>
  <si>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</si>
  <si>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</si>
  <si>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</si>
  <si>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</si>
  <si>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</si>
  <si>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</si>
  <si>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</si>
  <si>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</si>
  <si>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</si>
  <si>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</si>
  <si>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</si>
  <si>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</si>
  <si>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 xml:space="preserve"> Lead Auditor ISO/IEC 27001:2022 (LI) курсы бойынша оқыту</t>
  </si>
  <si>
    <t xml:space="preserve">Обучение по курсу  Lead Auditor  ISO/IEC 27001:2022 (LI) </t>
  </si>
  <si>
    <t xml:space="preserve">3 квартал 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</si>
  <si>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</si>
  <si>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</si>
  <si>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Шақырылған сарапшылардың қатысуымен корпоративтік сессия өткізу қызметі</t>
  </si>
  <si>
    <t>Услуги по проведению корпоративной сессии с участием приглашенных экспертов</t>
  </si>
  <si>
    <t xml:space="preserve">2 квартал </t>
  </si>
  <si>
    <t>«Инновациялық көшбасшылық» бағдарламасы бойынша оқыту қызметтері</t>
  </si>
  <si>
    <t>Услуги обучения по программе «Инновационное лидерство»</t>
  </si>
  <si>
    <t>«Certificate in Company Direction» курсы бойынша оқыту</t>
  </si>
  <si>
    <t>Обучение по курсу «Certificate in Company Direction»</t>
  </si>
  <si>
    <t>«LLM Engineer» тақырыбы бойынша оқыту</t>
  </si>
  <si>
    <t>Обучение на тему «LLM Engineer</t>
  </si>
  <si>
    <t>«Баллдық-факторлық әдісті қолдана отырып лауазымдарды бағалауды (грейдтеуді) енгізу әдістемесі» тақырыбындағы оқыту</t>
  </si>
  <si>
    <t>Обучение на тему «Методика внедрения оценки должностей (грейдирования) с использованием бально-факторного метода»»</t>
  </si>
  <si>
    <t xml:space="preserve">1 квартал 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</si>
  <si>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</si>
  <si>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</si>
  <si>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"Certified Penetration Tester" курсы бойынша оқыту</t>
  </si>
  <si>
    <t>Обучение по курсу "Certified Penetration Tester"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</si>
  <si>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</si>
  <si>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</si>
  <si>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</si>
  <si>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</si>
  <si>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</si>
  <si>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</si>
  <si>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</si>
  <si>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</si>
  <si>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</si>
  <si>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</si>
  <si>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</si>
  <si>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</si>
  <si>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</si>
  <si>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</si>
  <si>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</si>
  <si>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</si>
  <si>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</si>
  <si>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</si>
  <si>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 xml:space="preserve">Создание дополнительного соглашения 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</si>
  <si>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</si>
  <si>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</si>
  <si>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>DDoS-шабуылдардан интернет қорғау (Астана)</t>
  </si>
  <si>
    <t xml:space="preserve">Интернет с защитой от DDoS- атак (Астана) </t>
  </si>
  <si>
    <t>Қорғалған Интернет желісіне кіру (Астана)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</si>
  <si>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</si>
  <si>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</si>
  <si>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</si>
  <si>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</si>
  <si>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</si>
  <si>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</si>
  <si>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</si>
  <si>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</si>
  <si>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</si>
  <si>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Астана</t>
  </si>
  <si>
    <t>IP VPN арнасының көмегімен байланыс қызметтері Алматы (негізгі)-Астана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</si>
  <si>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</si>
  <si>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</si>
  <si>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</si>
  <si>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</si>
  <si>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SWIFT (Astel) желісіне қатынау қызметтері</t>
  </si>
  <si>
    <t>Услуги доступа к сети SWIFT (Astel)</t>
  </si>
  <si>
    <t>SWIFT (КаР-Тел) желісіне қатынау қызметтері</t>
  </si>
  <si>
    <t>Услуги доступа к сети SWIFT (КаР-Тел)</t>
  </si>
  <si>
    <t>Телекоммуникация қызметтерін көрсету (50 номер)</t>
  </si>
  <si>
    <t>Предоставление услуг телекоммуникаций (50 номеров)</t>
  </si>
  <si>
    <t>Телекоммуникация қызметтерін көрсету (100 номер)</t>
  </si>
  <si>
    <t>Предоставление услуг телекоммуникаций (100 номеров)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</si>
  <si>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</si>
  <si>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</si>
  <si>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</si>
  <si>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</si>
  <si>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</si>
  <si>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</si>
  <si>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</si>
  <si>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</si>
  <si>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</si>
  <si>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</si>
  <si>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</si>
  <si>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</si>
  <si>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</si>
  <si>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</si>
  <si>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</si>
  <si>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</si>
  <si>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</si>
  <si>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</si>
  <si>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</si>
  <si>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</si>
  <si>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Резервтік орталықтың үздіксіз қуат көздеріне техникалық қызмет көрсету</t>
  </si>
  <si>
    <t>Техническое обслуживание источников бесперебойного питания резервного центра</t>
  </si>
  <si>
    <t xml:space="preserve">Запрос ценовых предложений 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</si>
  <si>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</si>
  <si>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</si>
  <si>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Негізгі орталықтың үздіксіз қуат көздеріне техникалық қызмет көрсету</t>
  </si>
  <si>
    <t>Техническое обслуживание источников бесперебойного питания основного центра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</si>
  <si>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</si>
  <si>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</si>
  <si>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</si>
  <si>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</si>
  <si>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</si>
  <si>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</si>
  <si>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</si>
  <si>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</si>
  <si>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</si>
  <si>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</si>
  <si>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</si>
  <si>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</si>
  <si>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</si>
  <si>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</si>
  <si>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</si>
  <si>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</si>
  <si>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</si>
  <si>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</si>
  <si>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</si>
  <si>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</si>
  <si>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</si>
  <si>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</si>
  <si>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</si>
  <si>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</si>
  <si>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</si>
  <si>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</si>
  <si>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</si>
  <si>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</si>
  <si>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</si>
  <si>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</si>
  <si>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</si>
  <si>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БКЖ ТЖ БҚ, ЖЭТЖ ТЖ БҚ, БХАЖ-5 БҚ, "Веб-консоль" БҚ техникалық қолдау көрсету</t>
  </si>
  <si>
    <t>Техническая поддержка ПО ПС МСПД, ПО ПС 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</si>
  <si>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</si>
  <si>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</si>
  <si>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</si>
  <si>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</si>
  <si>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Oracle ЛБҚ техникалық қолдау көрсетуді рәсімдеу</t>
  </si>
  <si>
    <t xml:space="preserve">Оформление технической поддержки ЛПО Oracle 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</si>
  <si>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</si>
  <si>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</si>
  <si>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</si>
  <si>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</si>
  <si>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</si>
  <si>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</si>
  <si>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</si>
  <si>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</si>
  <si>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«Желілік трафикті талдау жүйесі (NTA)» БҚ жазылу</t>
  </si>
  <si>
    <t>Подписка на ПО «Система анализа сетевого трафика (NTA)»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</si>
  <si>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</si>
  <si>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</si>
  <si>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</si>
  <si>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</si>
  <si>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</si>
  <si>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</si>
  <si>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Желілік жабдыққа сервистік келісімшарттарды ұзарту</t>
  </si>
  <si>
    <t>Продление сервисных контрактов на сетевое оборудование</t>
  </si>
  <si>
    <t>CDN (Content Delivery Network) онлайн қызметі</t>
  </si>
  <si>
    <t>Услуги по предоставлению распределённой сети доставки контента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</si>
  <si>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</si>
  <si>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</si>
  <si>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</si>
  <si>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</si>
  <si>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Деректерді өңдеу жүйесі үшін есептеу ресурстарын жалға алу</t>
  </si>
  <si>
    <t>Аренда вычислительных ресурсов для системы обработки данных</t>
  </si>
  <si>
    <t>Жеке пайдаланушы профильдерін пайдалана отырып, оқшауланған жұмысты қамтамасыз ету үшін антидетек – браузерге жазылуды сатып алу</t>
  </si>
  <si>
    <t>Приобретение подписки на антидетект - браузер для обеспечения изолированной работы с использованием отдельных пользовательских профилей</t>
  </si>
  <si>
    <t>Deepfake генерациясы үшін БҚ жазылу</t>
  </si>
  <si>
    <t>Подписка ПО для генерации deepfake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</si>
  <si>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</si>
  <si>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</si>
  <si>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</si>
  <si>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</si>
  <si>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</si>
  <si>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</si>
  <si>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Контейнерлік ортада қауіпсіздікті талдау, осалдықтарды басқару және қорғау үшін шешімдерді сатып алу</t>
  </si>
  <si>
    <t>Закупка решения для анализа безопасности, управления уязвимостями и защиты в контейнерных средах</t>
  </si>
  <si>
    <t>Мобильді және стационарлық құрылғылардың (MDM) қауіпсіздігін орталықтандырылған бақылау және саясат жүйесіне  жазылу</t>
  </si>
  <si>
    <t>Подписка на систему централизованного контроля и политики безопасности мобильных и стационарных устройств (MDM)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</si>
  <si>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</si>
  <si>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</si>
  <si>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</si>
  <si>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</si>
  <si>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Интеграцияны, масштабталатын есептеулерді және икемді қолжетімділікті басқару жүйесін қолдайтын бірыңғай шешімде DataLakehouse деректер мен деректер қоймасының мүмкіндіктерін біріктіруді қамтамасыз ететін корпоративтік деректерді сақтауға, өңдеуге және талдауға арналған платформаға жазылу</t>
  </si>
  <si>
    <t xml:space="preserve">Подписка на платформу для хранения, обработки и анализа корпортивных данных, обеспечивающую объединение возможностей DataLakehouse данных и хранилища данных в едином решении с поддержкой интеграции, масштабируемых вычислений и гибкой системой управления доступом 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</si>
  <si>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</si>
  <si>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</si>
  <si>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</si>
  <si>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</si>
  <si>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</si>
  <si>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</si>
  <si>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</si>
  <si>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</si>
  <si>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</si>
  <si>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</si>
  <si>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</si>
  <si>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</si>
  <si>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</si>
  <si>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</si>
  <si>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JetBrains IntellijIDEA лицензияларына жазылуды жаңарту</t>
  </si>
  <si>
    <t xml:space="preserve">Продление подписки на лицензии JetBrains IntellijIDEA </t>
  </si>
  <si>
    <t>Осалдықтарды басқару жөніндегі БҚ жазылымын ұзарту</t>
  </si>
  <si>
    <t>Продление подписки на ПО по управлению уязвимостями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</si>
  <si>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</si>
  <si>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</si>
  <si>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</si>
  <si>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</si>
  <si>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</si>
  <si>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</si>
  <si>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</si>
  <si>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</si>
  <si>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ScriptRunner for Jira Data Center кеңейтуге жазылу</t>
  </si>
  <si>
    <t>Подписка на расширение ScriptRunner for Jira Data Center</t>
  </si>
  <si>
    <t>Microsoft М365 гибридін құруға арналған жазылым</t>
  </si>
  <si>
    <t>Продление подписки и техническая поддержка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</si>
  <si>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</si>
  <si>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</si>
  <si>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 xml:space="preserve">USU License Management (ITAM және конфигурацияны басқару дерекқорын құру шешімі) жыл сайынғы жазылым </t>
  </si>
  <si>
    <t>Ежегодная подписка USU License Management (ITAM и решение для построения базы данных управления конфигурацией)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</si>
  <si>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</si>
  <si>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</si>
  <si>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</si>
  <si>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</si>
  <si>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</si>
  <si>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</si>
  <si>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</si>
  <si>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</si>
  <si>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Қауіпсіздікті тестілеу (Continiuos Pentest) қызметтері</t>
  </si>
  <si>
    <t>Услуги тестирования защищенности (Continiuos Pentest)</t>
  </si>
  <si>
    <t xml:space="preserve">Deceptions/Honeypot кибер тұзақ БҚ  технологиясына жазылу </t>
  </si>
  <si>
    <t>Подписка на ПО технологий киберловушек Deceptions/Honeypot</t>
  </si>
  <si>
    <t>Бағдарламалық қамтамасыз етуді жаңарту бойынша қызметтер</t>
  </si>
  <si>
    <t>Услуги по модификации программного обеспечения</t>
  </si>
  <si>
    <t>Сыртқы пайдаланушылардың өтініштерін басқару жүйесін дамыту</t>
  </si>
  <si>
    <t>Поддержка и развитие системы управления обращения внешних пользователей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</si>
  <si>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</si>
  <si>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</si>
  <si>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</si>
  <si>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</si>
  <si>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</si>
  <si>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</si>
  <si>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</si>
  <si>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</si>
  <si>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(Астана) тіректері бар тұрғын емес үй-жайларды жалдау қызметтері</t>
  </si>
  <si>
    <t>Аренда нежилых помещений со стойками в г.Астана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</si>
  <si>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</si>
  <si>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</si>
  <si>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</si>
  <si>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</si>
  <si>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</si>
  <si>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</si>
  <si>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комплект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</si>
  <si>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</si>
  <si>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</si>
  <si>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</si>
  <si>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</si>
  <si>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</si>
  <si>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</si>
  <si>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</si>
  <si>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</si>
  <si>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</si>
  <si>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</si>
  <si>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</si>
  <si>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</si>
  <si>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</si>
  <si>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</si>
  <si>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</si>
  <si>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</si>
  <si>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</si>
  <si>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</si>
  <si>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</si>
  <si>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</si>
  <si>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</si>
  <si>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</si>
  <si>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</si>
  <si>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</si>
  <si>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</si>
  <si>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Ақпараттық-көрме конструкциясын жалдау бойынша қызметтер</t>
  </si>
  <si>
    <t>Услуги по аренде информационно-выставочных конструкций</t>
  </si>
  <si>
    <t>Іс-шараны ұйымдастыру бойынша көрме стендін жалға алу бойынша қызметтер</t>
  </si>
  <si>
    <t>Услуги по организации мероприятия по аренде выставочного стенда</t>
  </si>
  <si>
    <t>Іс-шараны ұйымдастыру бойынша техникалық жарақтандыруды  жалға алу бойынша қызметтер</t>
  </si>
  <si>
    <t>Услуги по организации мероприятия по аренде технического оснащения</t>
  </si>
  <si>
    <t>Команда құруға бағытталған тимбилдинг өткізу</t>
  </si>
  <si>
    <t>Проведение тимбилдинга, направленного на командообразование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</si>
  <si>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</si>
  <si>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</si>
  <si>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</si>
  <si>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</si>
  <si>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</si>
  <si>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</si>
  <si>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</si>
  <si>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</si>
  <si>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</si>
  <si>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</si>
  <si>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</si>
  <si>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</si>
  <si>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Өртке қарсы мүлікті куәландыру бойынша қызметтер</t>
  </si>
  <si>
    <t>Услуги по освидетельствованию противопожарного инвентаря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</si>
  <si>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</si>
  <si>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</si>
  <si>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Автошиналар</t>
  </si>
  <si>
    <t>Автошины</t>
  </si>
  <si>
    <t>215/65/R16 жазғы шиналар (шағын автобустар)</t>
  </si>
  <si>
    <t>Шины летние 215/65/R16 (микроавтобусы)</t>
  </si>
  <si>
    <t>Айна</t>
  </si>
  <si>
    <t>Зеркало</t>
  </si>
  <si>
    <t>Кеңселік айна</t>
  </si>
  <si>
    <t>Зеркало офисное</t>
  </si>
  <si>
    <t>Бетперде</t>
  </si>
  <si>
    <t>Маска</t>
  </si>
  <si>
    <t>Гиперреалистік 3Д бет маскасы</t>
  </si>
  <si>
    <t>Гиперреалистичная 3Д маска лица</t>
  </si>
  <si>
    <t>Тоқтетік</t>
  </si>
  <si>
    <t>Розетка</t>
  </si>
  <si>
    <t>АВР бар розеткалар блогы</t>
  </si>
  <si>
    <t xml:space="preserve">Блок розеток с АВР </t>
  </si>
  <si>
    <t>Бұрауышқа  арналған аккумулятор</t>
  </si>
  <si>
    <t>Аккумулятор к шуруповерту</t>
  </si>
  <si>
    <t>Сервер</t>
  </si>
  <si>
    <t>УЦ сервері</t>
  </si>
  <si>
    <t>Серверы для УЦ</t>
  </si>
  <si>
    <t xml:space="preserve">Резервтік көшірме сервері </t>
  </si>
  <si>
    <t>Сервера резервного копирования</t>
  </si>
  <si>
    <t>АТҚАЖ  3 үшін сервері</t>
  </si>
  <si>
    <t>Сервер для ФАСТИ 3</t>
  </si>
  <si>
    <t>Бір типті серверлер</t>
  </si>
  <si>
    <t>Сервера однотипные</t>
  </si>
  <si>
    <t>Active Directory үшін серверi</t>
  </si>
  <si>
    <t>Сервер для Active Directory</t>
  </si>
  <si>
    <t>Деректерді сақтау жүйесі</t>
  </si>
  <si>
    <t>Система хранения данных</t>
  </si>
  <si>
    <t>БААЖ, БКЖ, ЖЭТЖ төлем жүйесіне арналған ДСЖ</t>
  </si>
  <si>
    <t>СХД для платежной системы МСПД, СМК, СМЭП</t>
  </si>
  <si>
    <t>Қатқыл диск</t>
  </si>
  <si>
    <t>Диск жесткий</t>
  </si>
  <si>
    <t>НО РО ақпараттық жүйелеріне арналған деректерді сақтау жүйесінің қатты күйдегі жинақтауыштары</t>
  </si>
  <si>
    <t>Твердотельные накопители системы хранения данных для информационных систем ОЦ и РЦ</t>
  </si>
  <si>
    <t>Simple Storage Service үшін сақтау орны</t>
  </si>
  <si>
    <t>Хранилище для Simple Storage Service</t>
  </si>
  <si>
    <t>Желілік қауіпсіздік жабдығы кешені</t>
  </si>
  <si>
    <t>Комплекс оборудования сетевой безопасности</t>
  </si>
  <si>
    <t>Веб қосымшаларды қорғаудың бағдарламалық-аппараттық кешені (WAF)</t>
  </si>
  <si>
    <t>Программно-аппаратный комплекс защиты веб приложений (WAF)</t>
  </si>
  <si>
    <t>Комплект</t>
  </si>
  <si>
    <t>Деректерді көліктік жіберу желісіне арналған жабдық</t>
  </si>
  <si>
    <t>Оборудование для транспортной сети передач данных</t>
  </si>
  <si>
    <t>Ілеспе қызметтері бар IP фабрикасын құруға арналған жабдық</t>
  </si>
  <si>
    <t xml:space="preserve">Оборудование для построения IP фабрики с сопутствующими услугами </t>
  </si>
  <si>
    <t>Компьютер</t>
  </si>
  <si>
    <t>ТКБЖ үшін жұмыс станциясы</t>
  </si>
  <si>
    <t>Рабочие станции для МСПК</t>
  </si>
  <si>
    <t>Ақпаратты криптографиялық қорғау құралы</t>
  </si>
  <si>
    <t>Средство криптографической защиты информации</t>
  </si>
  <si>
    <t>Ілеспе қызметтері бар 1 типті бағдарламалық-аппараттық кешен (HSM)</t>
  </si>
  <si>
    <t xml:space="preserve">Программно-аппаратный комплекс (HSM) тип 1 с сопутствующими услугами </t>
  </si>
  <si>
    <t>Ілеспе қызметтері бар 2 типті бағдарламалық-аппараттық кешен (HSM)</t>
  </si>
  <si>
    <t>Программно-аппаратный комплекс (HSM) тип 2 с сопутствующими услугами</t>
  </si>
  <si>
    <t>Монитор</t>
  </si>
  <si>
    <t>1 типті монитор</t>
  </si>
  <si>
    <t>Монитор тип 1</t>
  </si>
  <si>
    <t>Шкаф</t>
  </si>
  <si>
    <t xml:space="preserve">Шкаф </t>
  </si>
  <si>
    <t>Металлдан жасалған шкаф</t>
  </si>
  <si>
    <t>Шкаф металлический</t>
  </si>
  <si>
    <t>Кресло</t>
  </si>
  <si>
    <t>Кеңсе креслосы («Комфорт»)</t>
  </si>
  <si>
    <t>Кресло офисное (комфорт)</t>
  </si>
  <si>
    <t>Кеңсе креслосы («Стандарт»)</t>
  </si>
  <si>
    <t>Кресло офисное (стандарт)</t>
  </si>
  <si>
    <t>Үстел</t>
  </si>
  <si>
    <t>Стол</t>
  </si>
  <si>
    <t>Кеңсе журналы үстелі (орташа өлшем)</t>
  </si>
  <si>
    <t>Стол журнальный офисный (средний)</t>
  </si>
  <si>
    <t>Кеңсе журналы үстелі (кіші өлшем)</t>
  </si>
  <si>
    <t>Стол журнальный офисный (маленький)</t>
  </si>
  <si>
    <t>Теледидар</t>
  </si>
  <si>
    <t>Телевизор</t>
  </si>
  <si>
    <t>Ілеспе қызметтері бар теледидар</t>
  </si>
  <si>
    <t>Телевизор с сопутствующими услугами</t>
  </si>
  <si>
    <t>Бейнекамера</t>
  </si>
  <si>
    <t>Видеокамера</t>
  </si>
  <si>
    <t>Бейнебақылау камералары</t>
  </si>
  <si>
    <t>Камеры видеонаблюдения</t>
  </si>
  <si>
    <t>Кондиционер (сплит-жүйе)</t>
  </si>
  <si>
    <t>Кондиционер (сплит-система)</t>
  </si>
  <si>
    <t>Ілеспе қызметтері бар кондиционер сплит-жүйесі</t>
  </si>
  <si>
    <t>Кондиционер сплит-система с сопутствующими услугами</t>
  </si>
  <si>
    <t>Кондиционер</t>
  </si>
  <si>
    <t>Ілеспе қызметтері бар каналды кондиционер</t>
  </si>
  <si>
    <t>Кондиционер канальный с сопутствующими услугами</t>
  </si>
  <si>
    <t>Лицензия</t>
  </si>
  <si>
    <t xml:space="preserve">Виртуалдандыру үшін резервтік көшірме ЛБҚ </t>
  </si>
  <si>
    <t>ЛПО резервного копирования для виртуализации</t>
  </si>
  <si>
    <t>Бағдарламалық қамтамасыз етуді жаңғырту бойынша жұмыстар</t>
  </si>
  <si>
    <t>Работы по модернизации программного обеспечения</t>
  </si>
  <si>
    <t>1С Предприятие БҚ дамыту</t>
  </si>
  <si>
    <t>Развитие ПО 1С Предприятие</t>
  </si>
  <si>
    <t>ТЖ БҚ және БХАЖ БҚ дамыту</t>
  </si>
  <si>
    <t>Развитие ПО ПС  и ПО СОБС</t>
  </si>
  <si>
    <t>Цифрлық теңге платформасын дамыту жөніндегі жұмыстар 1-кезең</t>
  </si>
  <si>
    <t>Работы по развитию платформы Цифровой тенге 1 этап</t>
  </si>
  <si>
    <t>Цифрлық теңге платформасын дамыту жөніндегі жұмыстар 2-кезең</t>
  </si>
  <si>
    <t>Работы по развитию платформы Цифровой тенге 2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</si>
</sst>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"/>
    <numFmt numFmtId="166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9" xfId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0" xfId="1" applyFont="1" applyFill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 applyProtection="1">
      <alignment horizontal="center"/>
      <protection hidden="1"/>
    </xf>
    <xf numFmtId="49" fontId="1" fillId="0" borderId="11" xfId="0" applyNumberFormat="1" applyFont="1" applyFill="1" applyBorder="1" applyAlignment="1">
      <alignment horizontal="left" wrapText="1"/>
    </xf>
    <xf numFmtId="4" fontId="5" fillId="0" borderId="0" xfId="0" applyNumberFormat="1" applyFont="1" applyFill="1"/>
    <xf numFmtId="0" fontId="1" fillId="0" borderId="10" xfId="0" applyFont="1" applyFill="1" applyBorder="1" applyAlignment="1">
      <alignment horizontal="center"/>
    </xf>
    <xf numFmtId="4" fontId="1" fillId="0" borderId="10" xfId="0" applyNumberFormat="1" applyFont="1" applyFill="1" applyBorder="1" applyAlignment="1" applyProtection="1">
      <alignment horizontal="center"/>
      <protection hidden="1"/>
    </xf>
    <xf numFmtId="4" fontId="9" fillId="0" borderId="10" xfId="0" applyNumberFormat="1" applyFont="1" applyFill="1" applyBorder="1" applyAlignment="1" applyProtection="1">
      <alignment horizontal="center"/>
      <protection hidden="1"/>
    </xf>
    <xf numFmtId="4" fontId="6" fillId="0" borderId="0" xfId="0" applyNumberFormat="1" applyFont="1" applyFill="1"/>
    <xf numFmtId="4" fontId="10" fillId="0" borderId="10" xfId="0" applyNumberFormat="1" applyFont="1" applyFill="1" applyBorder="1" applyAlignment="1" applyProtection="1">
      <alignment horizontal="center"/>
      <protection hidden="1"/>
    </xf>
    <xf numFmtId="166" fontId="1" fillId="0" borderId="10" xfId="0" applyNumberFormat="1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166" fontId="9" fillId="0" borderId="1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Fill="1" applyBorder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2BE003C9-0798-4219-9B1F-F3FF046CF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расш обучен_команд (2)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29">
          <cell r="F129">
            <v>0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6114-8B9C-47E2-95D0-50D2B97FA164}">
  <sheetPr>
    <pageSetUpPr fitToPage="1"/>
  </sheetPr>
  <dimension ref="A1:AB244"/>
  <sheetViews>
    <sheetView tabSelected="1" zoomScale="69" zoomScaleNormal="69" zoomScalePageLayoutView="75" workbookViewId="0">
      <pane ySplit="4" topLeftCell="A5" activePane="bottomLeft" state="frozen"/>
      <selection activeCell="G166" sqref="G166"/>
      <selection pane="bottomLeft" activeCell="J214" sqref="J214"/>
    </sheetView>
  </sheetViews>
  <sheetFormatPr defaultRowHeight="12.75" x14ac:dyDescent="0.2"/>
  <cols>
    <col min="1" max="1" width="4.42578125" style="9" customWidth="1"/>
    <col min="2" max="2" width="17.85546875" style="9" customWidth="1"/>
    <col min="3" max="3" width="40.28515625" style="1" customWidth="1"/>
    <col min="4" max="4" width="40" style="1" customWidth="1"/>
    <col min="5" max="5" width="41.7109375" style="1" customWidth="1"/>
    <col min="6" max="6" width="45.7109375" style="1" customWidth="1"/>
    <col min="7" max="7" width="19" style="9" customWidth="1"/>
    <col min="8" max="8" width="12.7109375" style="9" customWidth="1"/>
    <col min="9" max="9" width="13" style="9" customWidth="1"/>
    <col min="10" max="10" width="19.85546875" style="9" customWidth="1"/>
    <col min="11" max="11" width="19.85546875" style="28" customWidth="1"/>
    <col min="12" max="12" width="20.85546875" style="9" customWidth="1"/>
    <col min="13" max="13" width="22.140625" style="9" customWidth="1"/>
    <col min="14" max="14" width="20" style="9" customWidth="1"/>
    <col min="15" max="15" width="18.42578125" style="9" customWidth="1"/>
    <col min="16" max="16" width="22.5703125" style="9" customWidth="1"/>
    <col min="17" max="17" width="11.85546875" style="9" customWidth="1"/>
    <col min="18" max="18" width="14.28515625" style="12" customWidth="1"/>
    <col min="19" max="19" width="13.5703125" style="12" customWidth="1"/>
    <col min="20" max="20" width="14.7109375" style="12" customWidth="1"/>
    <col min="21" max="21" width="16.85546875" style="12" customWidth="1"/>
    <col min="22" max="22" width="10.7109375" style="12" customWidth="1"/>
    <col min="23" max="16384" width="9.140625" style="9"/>
  </cols>
  <sheetData>
    <row r="1" spans="1:28" s="1" customFormat="1" ht="16.5" x14ac:dyDescent="0.25">
      <c r="B1" s="2"/>
      <c r="D1" s="3"/>
      <c r="E1" s="3"/>
      <c r="F1" s="2"/>
      <c r="G1" s="4" t="s">
        <v>0</v>
      </c>
      <c r="H1" s="2"/>
      <c r="I1" s="5"/>
      <c r="J1" s="6"/>
      <c r="K1" s="3"/>
      <c r="L1" s="3"/>
      <c r="M1" s="7"/>
      <c r="N1" s="6"/>
      <c r="O1" s="6"/>
      <c r="P1" s="2"/>
      <c r="R1" s="8"/>
      <c r="S1" s="8"/>
      <c r="T1" s="8"/>
      <c r="U1" s="8"/>
      <c r="V1" s="8"/>
    </row>
    <row r="2" spans="1:28" ht="42" customHeight="1" thickBot="1" x14ac:dyDescent="0.25">
      <c r="K2" s="10" t="s">
        <v>1</v>
      </c>
      <c r="L2" s="11" t="s">
        <v>1</v>
      </c>
      <c r="M2" s="11" t="s">
        <v>1</v>
      </c>
      <c r="N2" s="47" t="s">
        <v>2</v>
      </c>
      <c r="O2" s="47"/>
      <c r="P2" s="48"/>
    </row>
    <row r="3" spans="1:28" s="13" customFormat="1" ht="37.5" customHeight="1" x14ac:dyDescent="0.25">
      <c r="B3" s="49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3" t="s">
        <v>8</v>
      </c>
      <c r="H3" s="53" t="s">
        <v>9</v>
      </c>
      <c r="I3" s="41" t="s">
        <v>10</v>
      </c>
      <c r="J3" s="41" t="s">
        <v>11</v>
      </c>
      <c r="K3" s="41" t="s">
        <v>12</v>
      </c>
      <c r="L3" s="41" t="s">
        <v>13</v>
      </c>
      <c r="M3" s="41" t="s">
        <v>14</v>
      </c>
      <c r="N3" s="41" t="s">
        <v>15</v>
      </c>
      <c r="O3" s="43" t="s">
        <v>16</v>
      </c>
      <c r="P3" s="45" t="s">
        <v>17</v>
      </c>
      <c r="R3" s="14"/>
      <c r="S3" s="14"/>
      <c r="T3" s="14"/>
      <c r="U3" s="14"/>
      <c r="V3" s="14"/>
    </row>
    <row r="4" spans="1:28" s="13" customFormat="1" ht="37.5" customHeight="1" thickBot="1" x14ac:dyDescent="0.3">
      <c r="B4" s="50"/>
      <c r="C4" s="52"/>
      <c r="D4" s="52"/>
      <c r="E4" s="52"/>
      <c r="F4" s="52"/>
      <c r="G4" s="54"/>
      <c r="H4" s="54"/>
      <c r="I4" s="42"/>
      <c r="J4" s="42"/>
      <c r="K4" s="42"/>
      <c r="L4" s="42"/>
      <c r="M4" s="42"/>
      <c r="N4" s="42"/>
      <c r="O4" s="44"/>
      <c r="P4" s="46"/>
      <c r="R4" s="14"/>
      <c r="S4" s="14"/>
      <c r="T4" s="14"/>
      <c r="U4" s="14"/>
      <c r="V4" s="14"/>
    </row>
    <row r="5" spans="1:28" s="2" customFormat="1" x14ac:dyDescent="0.2">
      <c r="B5" s="15">
        <v>1</v>
      </c>
      <c r="C5" s="16">
        <v>2</v>
      </c>
      <c r="D5" s="16">
        <v>3</v>
      </c>
      <c r="E5" s="16">
        <v>4</v>
      </c>
      <c r="F5" s="16">
        <v>5</v>
      </c>
      <c r="G5" s="15">
        <v>6</v>
      </c>
      <c r="H5" s="15">
        <v>7</v>
      </c>
      <c r="I5" s="15">
        <v>8</v>
      </c>
      <c r="J5" s="15">
        <v>9</v>
      </c>
      <c r="K5" s="17">
        <v>10</v>
      </c>
      <c r="L5" s="15">
        <v>11</v>
      </c>
      <c r="M5" s="15">
        <v>12</v>
      </c>
      <c r="N5" s="15">
        <v>13</v>
      </c>
      <c r="O5" s="15">
        <v>14</v>
      </c>
      <c r="P5" s="18">
        <v>15</v>
      </c>
      <c r="R5" s="19"/>
      <c r="S5" s="19"/>
      <c r="T5" s="19"/>
      <c r="U5" s="19"/>
      <c r="V5" s="19"/>
    </row>
    <row r="6" spans="1:28" ht="28.5" customHeight="1" x14ac:dyDescent="0.2">
      <c r="B6" s="20" t="s">
        <v>18</v>
      </c>
      <c r="C6" s="21" t="s">
        <v>19</v>
      </c>
      <c r="D6" s="21" t="s">
        <v>19</v>
      </c>
      <c r="E6" s="21" t="s">
        <v>20</v>
      </c>
      <c r="F6" s="21" t="s">
        <v>21</v>
      </c>
      <c r="G6" s="22" t="s">
        <v>22</v>
      </c>
      <c r="H6" s="23" t="s">
        <v>23</v>
      </c>
      <c r="I6" s="24">
        <v>15</v>
      </c>
      <c r="J6" s="25">
        <v>51785.71</v>
      </c>
      <c r="K6" s="24">
        <f t="shared" ref="K6:K46" si="0">I6*J6</f>
        <v>776785.65</v>
      </c>
      <c r="L6" s="24"/>
      <c r="M6" s="26"/>
      <c r="N6" s="24"/>
      <c r="O6" s="22" t="s">
        <v>24</v>
      </c>
      <c r="P6" s="25"/>
      <c r="Q6" s="3"/>
    </row>
    <row r="7" spans="1:28" ht="28.5" customHeight="1" x14ac:dyDescent="0.2">
      <c r="B7" s="20" t="s">
        <v>18</v>
      </c>
      <c r="C7" s="21" t="s">
        <v>26</v>
      </c>
      <c r="D7" s="21" t="s">
        <v>26</v>
      </c>
      <c r="E7" s="21" t="s">
        <v>27</v>
      </c>
      <c r="F7" s="21" t="s">
        <v>28</v>
      </c>
      <c r="G7" s="22" t="s">
        <v>22</v>
      </c>
      <c r="H7" s="23" t="s">
        <v>23</v>
      </c>
      <c r="I7" s="24">
        <v>6</v>
      </c>
      <c r="J7" s="24">
        <v>66950</v>
      </c>
      <c r="K7" s="24">
        <f t="shared" si="0"/>
        <v>401700</v>
      </c>
      <c r="L7" s="24"/>
      <c r="M7" s="26"/>
      <c r="N7" s="24"/>
      <c r="O7" s="22" t="s">
        <v>24</v>
      </c>
      <c r="P7" s="25"/>
      <c r="Q7" s="3"/>
    </row>
    <row r="8" spans="1:28" ht="28.5" customHeight="1" x14ac:dyDescent="0.2">
      <c r="B8" s="20" t="s">
        <v>18</v>
      </c>
      <c r="C8" s="21" t="s">
        <v>29</v>
      </c>
      <c r="D8" s="21" t="s">
        <v>30</v>
      </c>
      <c r="E8" s="21" t="s">
        <v>31</v>
      </c>
      <c r="F8" s="21" t="s">
        <v>32</v>
      </c>
      <c r="G8" s="22" t="s">
        <v>22</v>
      </c>
      <c r="H8" s="23" t="s">
        <v>23</v>
      </c>
      <c r="I8" s="24">
        <v>2</v>
      </c>
      <c r="J8" s="24">
        <v>89972.32</v>
      </c>
      <c r="K8" s="24">
        <f t="shared" si="0"/>
        <v>179944.64</v>
      </c>
      <c r="L8" s="24"/>
      <c r="M8" s="26"/>
      <c r="N8" s="24"/>
      <c r="O8" s="22" t="s">
        <v>24</v>
      </c>
      <c r="P8" s="25"/>
      <c r="Q8" s="3"/>
    </row>
    <row r="9" spans="1:28" ht="28.5" customHeight="1" x14ac:dyDescent="0.2">
      <c r="B9" s="20" t="s">
        <v>18</v>
      </c>
      <c r="C9" s="21" t="s">
        <v>19</v>
      </c>
      <c r="D9" s="21" t="s">
        <v>19</v>
      </c>
      <c r="E9" s="21" t="s">
        <v>33</v>
      </c>
      <c r="F9" s="21" t="s">
        <v>34</v>
      </c>
      <c r="G9" s="22" t="s">
        <v>22</v>
      </c>
      <c r="H9" s="23" t="s">
        <v>23</v>
      </c>
      <c r="I9" s="24">
        <v>3</v>
      </c>
      <c r="J9" s="24">
        <v>128900</v>
      </c>
      <c r="K9" s="24">
        <f t="shared" si="0"/>
        <v>386700</v>
      </c>
      <c r="L9" s="24"/>
      <c r="M9" s="26"/>
      <c r="N9" s="24"/>
      <c r="O9" s="22" t="s">
        <v>25</v>
      </c>
      <c r="P9" s="25"/>
      <c r="Q9" s="3"/>
    </row>
    <row r="10" spans="1:28" ht="27.75" customHeight="1" x14ac:dyDescent="0.2">
      <c r="B10" s="20" t="s">
        <v>18</v>
      </c>
      <c r="C10" s="21" t="s">
        <v>19</v>
      </c>
      <c r="D10" s="21" t="s">
        <v>19</v>
      </c>
      <c r="E10" s="21" t="s">
        <v>35</v>
      </c>
      <c r="F10" s="21" t="s">
        <v>36</v>
      </c>
      <c r="G10" s="22" t="s">
        <v>22</v>
      </c>
      <c r="H10" s="23" t="s">
        <v>23</v>
      </c>
      <c r="I10" s="24">
        <f>2+1</f>
        <v>3</v>
      </c>
      <c r="J10" s="24">
        <v>140400</v>
      </c>
      <c r="K10" s="24">
        <f t="shared" si="0"/>
        <v>421200</v>
      </c>
      <c r="L10" s="24"/>
      <c r="M10" s="26"/>
      <c r="N10" s="24"/>
      <c r="O10" s="22" t="s">
        <v>25</v>
      </c>
      <c r="P10" s="25"/>
      <c r="Q10" s="3"/>
    </row>
    <row r="11" spans="1:28" ht="27" customHeight="1" x14ac:dyDescent="0.2">
      <c r="B11" s="20" t="s">
        <v>18</v>
      </c>
      <c r="C11" s="21" t="s">
        <v>19</v>
      </c>
      <c r="D11" s="21" t="s">
        <v>19</v>
      </c>
      <c r="E11" s="21" t="s">
        <v>37</v>
      </c>
      <c r="F11" s="21" t="s">
        <v>38</v>
      </c>
      <c r="G11" s="22" t="s">
        <v>22</v>
      </c>
      <c r="H11" s="23" t="s">
        <v>23</v>
      </c>
      <c r="I11" s="24">
        <f>2+1</f>
        <v>3</v>
      </c>
      <c r="J11" s="24">
        <v>140400</v>
      </c>
      <c r="K11" s="24">
        <f t="shared" si="0"/>
        <v>421200</v>
      </c>
      <c r="L11" s="24"/>
      <c r="M11" s="26"/>
      <c r="N11" s="24"/>
      <c r="O11" s="22" t="s">
        <v>25</v>
      </c>
      <c r="P11" s="25"/>
      <c r="Q11" s="3"/>
    </row>
    <row r="12" spans="1:28" ht="26.25" customHeight="1" x14ac:dyDescent="0.2">
      <c r="B12" s="20" t="s">
        <v>18</v>
      </c>
      <c r="C12" s="21" t="s">
        <v>19</v>
      </c>
      <c r="D12" s="21" t="s">
        <v>19</v>
      </c>
      <c r="E12" s="21" t="s">
        <v>39</v>
      </c>
      <c r="F12" s="21" t="s">
        <v>40</v>
      </c>
      <c r="G12" s="22" t="s">
        <v>22</v>
      </c>
      <c r="H12" s="23" t="s">
        <v>23</v>
      </c>
      <c r="I12" s="24">
        <v>2</v>
      </c>
      <c r="J12" s="24">
        <v>140400</v>
      </c>
      <c r="K12" s="24">
        <f t="shared" si="0"/>
        <v>280800</v>
      </c>
      <c r="L12" s="24"/>
      <c r="M12" s="26"/>
      <c r="N12" s="24"/>
      <c r="O12" s="22" t="s">
        <v>25</v>
      </c>
      <c r="P12" s="25"/>
      <c r="Q12" s="3"/>
    </row>
    <row r="13" spans="1:28" ht="26.25" customHeight="1" x14ac:dyDescent="0.2">
      <c r="B13" s="20" t="s">
        <v>18</v>
      </c>
      <c r="C13" s="21" t="s">
        <v>19</v>
      </c>
      <c r="D13" s="21" t="s">
        <v>19</v>
      </c>
      <c r="E13" s="21" t="s">
        <v>41</v>
      </c>
      <c r="F13" s="21" t="s">
        <v>42</v>
      </c>
      <c r="G13" s="22" t="s">
        <v>22</v>
      </c>
      <c r="H13" s="23" t="s">
        <v>23</v>
      </c>
      <c r="I13" s="24">
        <v>1</v>
      </c>
      <c r="J13" s="24">
        <v>125488.39</v>
      </c>
      <c r="K13" s="24">
        <f t="shared" si="0"/>
        <v>125488.39</v>
      </c>
      <c r="L13" s="24"/>
      <c r="M13" s="26"/>
      <c r="N13" s="24"/>
      <c r="O13" s="22" t="s">
        <v>25</v>
      </c>
      <c r="P13" s="25"/>
      <c r="Q13" s="3"/>
    </row>
    <row r="14" spans="1:28" ht="26.25" customHeight="1" x14ac:dyDescent="0.2">
      <c r="B14" s="20" t="s">
        <v>18</v>
      </c>
      <c r="C14" s="21" t="s">
        <v>19</v>
      </c>
      <c r="D14" s="21" t="s">
        <v>19</v>
      </c>
      <c r="E14" s="21" t="s">
        <v>43</v>
      </c>
      <c r="F14" s="21" t="s">
        <v>44</v>
      </c>
      <c r="G14" s="22" t="s">
        <v>22</v>
      </c>
      <c r="H14" s="23" t="s">
        <v>23</v>
      </c>
      <c r="I14" s="24">
        <v>1</v>
      </c>
      <c r="J14" s="24">
        <v>166037.49999999997</v>
      </c>
      <c r="K14" s="24">
        <f t="shared" si="0"/>
        <v>166037.49999999997</v>
      </c>
      <c r="L14" s="24"/>
      <c r="M14" s="26"/>
      <c r="N14" s="24"/>
      <c r="O14" s="22" t="s">
        <v>25</v>
      </c>
      <c r="P14" s="25"/>
      <c r="Q14" s="3"/>
    </row>
    <row r="15" spans="1:28" ht="26.25" customHeight="1" x14ac:dyDescent="0.2">
      <c r="B15" s="20" t="s">
        <v>18</v>
      </c>
      <c r="C15" s="21" t="s">
        <v>19</v>
      </c>
      <c r="D15" s="21" t="s">
        <v>19</v>
      </c>
      <c r="E15" s="21" t="s">
        <v>45</v>
      </c>
      <c r="F15" s="21" t="s">
        <v>46</v>
      </c>
      <c r="G15" s="22" t="s">
        <v>22</v>
      </c>
      <c r="H15" s="23" t="s">
        <v>23</v>
      </c>
      <c r="I15" s="24">
        <v>1</v>
      </c>
      <c r="J15" s="24">
        <v>166037.49999999997</v>
      </c>
      <c r="K15" s="24">
        <f t="shared" si="0"/>
        <v>166037.49999999997</v>
      </c>
      <c r="L15" s="24"/>
      <c r="M15" s="26"/>
      <c r="N15" s="24"/>
      <c r="O15" s="22" t="s">
        <v>25</v>
      </c>
      <c r="P15" s="25"/>
      <c r="Q15" s="3"/>
    </row>
    <row r="16" spans="1:28" s="12" customFormat="1" ht="26.25" customHeight="1" x14ac:dyDescent="0.2">
      <c r="A16" s="9"/>
      <c r="B16" s="20" t="s">
        <v>18</v>
      </c>
      <c r="C16" s="21" t="s">
        <v>19</v>
      </c>
      <c r="D16" s="21" t="s">
        <v>19</v>
      </c>
      <c r="E16" s="21" t="s">
        <v>47</v>
      </c>
      <c r="F16" s="21" t="s">
        <v>48</v>
      </c>
      <c r="G16" s="22" t="s">
        <v>22</v>
      </c>
      <c r="H16" s="23" t="s">
        <v>23</v>
      </c>
      <c r="I16" s="24">
        <v>1</v>
      </c>
      <c r="J16" s="24">
        <v>166037.49999999997</v>
      </c>
      <c r="K16" s="24">
        <f t="shared" si="0"/>
        <v>166037.49999999997</v>
      </c>
      <c r="L16" s="24"/>
      <c r="M16" s="26"/>
      <c r="N16" s="24"/>
      <c r="O16" s="22" t="s">
        <v>25</v>
      </c>
      <c r="P16" s="25"/>
      <c r="Q16" s="3"/>
      <c r="W16" s="9"/>
      <c r="X16" s="9"/>
      <c r="Y16" s="9"/>
      <c r="Z16" s="9"/>
      <c r="AA16" s="9"/>
      <c r="AB16" s="9"/>
    </row>
    <row r="17" spans="1:28" s="12" customFormat="1" ht="25.5" x14ac:dyDescent="0.2">
      <c r="A17" s="9"/>
      <c r="B17" s="20" t="s">
        <v>18</v>
      </c>
      <c r="C17" s="21" t="s">
        <v>49</v>
      </c>
      <c r="D17" s="21" t="s">
        <v>50</v>
      </c>
      <c r="E17" s="21" t="s">
        <v>51</v>
      </c>
      <c r="F17" s="27" t="s">
        <v>52</v>
      </c>
      <c r="G17" s="22" t="s">
        <v>22</v>
      </c>
      <c r="H17" s="23" t="s">
        <v>23</v>
      </c>
      <c r="I17" s="24">
        <v>11</v>
      </c>
      <c r="J17" s="24">
        <v>88333.04</v>
      </c>
      <c r="K17" s="24">
        <f t="shared" si="0"/>
        <v>971663.44</v>
      </c>
      <c r="L17" s="24"/>
      <c r="M17" s="26"/>
      <c r="N17" s="24"/>
      <c r="O17" s="22" t="s">
        <v>24</v>
      </c>
      <c r="P17" s="25"/>
      <c r="Q17" s="3"/>
      <c r="W17" s="9"/>
      <c r="X17" s="9"/>
      <c r="Y17" s="9"/>
      <c r="Z17" s="9"/>
      <c r="AA17" s="9"/>
      <c r="AB17" s="9"/>
    </row>
    <row r="18" spans="1:28" s="12" customFormat="1" ht="22.5" customHeight="1" x14ac:dyDescent="0.2">
      <c r="A18" s="9"/>
      <c r="B18" s="20" t="s">
        <v>18</v>
      </c>
      <c r="C18" s="21" t="s">
        <v>49</v>
      </c>
      <c r="D18" s="21" t="s">
        <v>50</v>
      </c>
      <c r="E18" s="21" t="s">
        <v>53</v>
      </c>
      <c r="F18" s="27" t="s">
        <v>54</v>
      </c>
      <c r="G18" s="22" t="s">
        <v>22</v>
      </c>
      <c r="H18" s="23" t="s">
        <v>23</v>
      </c>
      <c r="I18" s="24">
        <v>150</v>
      </c>
      <c r="J18" s="24">
        <v>2275.89</v>
      </c>
      <c r="K18" s="24">
        <f t="shared" si="0"/>
        <v>341383.5</v>
      </c>
      <c r="L18" s="24"/>
      <c r="M18" s="26"/>
      <c r="N18" s="24"/>
      <c r="O18" s="22" t="s">
        <v>24</v>
      </c>
      <c r="P18" s="25"/>
      <c r="Q18" s="3"/>
      <c r="W18" s="9"/>
      <c r="X18" s="9"/>
      <c r="Y18" s="9"/>
      <c r="Z18" s="9"/>
      <c r="AA18" s="9"/>
      <c r="AB18" s="9"/>
    </row>
    <row r="19" spans="1:28" s="12" customFormat="1" ht="24.75" customHeight="1" x14ac:dyDescent="0.2">
      <c r="A19" s="9"/>
      <c r="B19" s="20" t="s">
        <v>18</v>
      </c>
      <c r="C19" s="21" t="s">
        <v>49</v>
      </c>
      <c r="D19" s="21" t="s">
        <v>50</v>
      </c>
      <c r="E19" s="21" t="s">
        <v>55</v>
      </c>
      <c r="F19" s="27" t="s">
        <v>56</v>
      </c>
      <c r="G19" s="22" t="s">
        <v>22</v>
      </c>
      <c r="H19" s="23" t="s">
        <v>23</v>
      </c>
      <c r="I19" s="24">
        <v>150</v>
      </c>
      <c r="J19" s="24">
        <v>1153.57</v>
      </c>
      <c r="K19" s="24">
        <f t="shared" si="0"/>
        <v>173035.5</v>
      </c>
      <c r="L19" s="24"/>
      <c r="M19" s="26"/>
      <c r="N19" s="24"/>
      <c r="O19" s="22" t="s">
        <v>24</v>
      </c>
      <c r="P19" s="25"/>
      <c r="Q19" s="3"/>
      <c r="W19" s="9"/>
      <c r="X19" s="9"/>
      <c r="Y19" s="9"/>
      <c r="Z19" s="9"/>
      <c r="AA19" s="9"/>
      <c r="AB19" s="9"/>
    </row>
    <row r="20" spans="1:28" s="12" customFormat="1" ht="24.75" customHeight="1" x14ac:dyDescent="0.2">
      <c r="A20" s="9"/>
      <c r="B20" s="20" t="s">
        <v>18</v>
      </c>
      <c r="C20" s="21" t="s">
        <v>49</v>
      </c>
      <c r="D20" s="21" t="s">
        <v>50</v>
      </c>
      <c r="E20" s="21" t="s">
        <v>57</v>
      </c>
      <c r="F20" s="27" t="s">
        <v>58</v>
      </c>
      <c r="G20" s="22" t="s">
        <v>22</v>
      </c>
      <c r="H20" s="23" t="s">
        <v>23</v>
      </c>
      <c r="I20" s="24">
        <v>150</v>
      </c>
      <c r="J20" s="24">
        <v>1566.96</v>
      </c>
      <c r="K20" s="24">
        <f t="shared" si="0"/>
        <v>235044</v>
      </c>
      <c r="L20" s="24"/>
      <c r="M20" s="26"/>
      <c r="N20" s="24"/>
      <c r="O20" s="22" t="s">
        <v>24</v>
      </c>
      <c r="P20" s="25"/>
      <c r="Q20" s="3"/>
      <c r="W20" s="9"/>
      <c r="X20" s="9"/>
      <c r="Y20" s="9"/>
      <c r="Z20" s="9"/>
      <c r="AA20" s="9"/>
      <c r="AB20" s="9"/>
    </row>
    <row r="21" spans="1:28" s="12" customFormat="1" ht="24" customHeight="1" x14ac:dyDescent="0.2">
      <c r="A21" s="9"/>
      <c r="B21" s="20" t="s">
        <v>18</v>
      </c>
      <c r="C21" s="21" t="s">
        <v>49</v>
      </c>
      <c r="D21" s="21" t="s">
        <v>50</v>
      </c>
      <c r="E21" s="21" t="s">
        <v>59</v>
      </c>
      <c r="F21" s="21" t="s">
        <v>60</v>
      </c>
      <c r="G21" s="22" t="s">
        <v>22</v>
      </c>
      <c r="H21" s="23" t="s">
        <v>61</v>
      </c>
      <c r="I21" s="24">
        <v>305</v>
      </c>
      <c r="J21" s="24">
        <v>220</v>
      </c>
      <c r="K21" s="24">
        <f t="shared" si="0"/>
        <v>67100</v>
      </c>
      <c r="L21" s="24"/>
      <c r="M21" s="24"/>
      <c r="N21" s="24"/>
      <c r="O21" s="22" t="s">
        <v>24</v>
      </c>
      <c r="P21" s="25"/>
      <c r="Q21" s="3"/>
      <c r="W21" s="9"/>
      <c r="X21" s="9"/>
      <c r="Y21" s="9"/>
      <c r="Z21" s="9"/>
      <c r="AA21" s="9"/>
      <c r="AB21" s="9"/>
    </row>
    <row r="22" spans="1:28" s="12" customFormat="1" ht="24" customHeight="1" x14ac:dyDescent="0.2">
      <c r="A22" s="9"/>
      <c r="B22" s="20" t="s">
        <v>18</v>
      </c>
      <c r="C22" s="21" t="s">
        <v>62</v>
      </c>
      <c r="D22" s="21" t="s">
        <v>62</v>
      </c>
      <c r="E22" s="21" t="s">
        <v>63</v>
      </c>
      <c r="F22" s="21" t="s">
        <v>64</v>
      </c>
      <c r="G22" s="22" t="s">
        <v>22</v>
      </c>
      <c r="H22" s="23" t="s">
        <v>23</v>
      </c>
      <c r="I22" s="24">
        <v>5</v>
      </c>
      <c r="J22" s="24">
        <v>7000</v>
      </c>
      <c r="K22" s="24">
        <f t="shared" si="0"/>
        <v>35000</v>
      </c>
      <c r="L22" s="24"/>
      <c r="M22" s="24"/>
      <c r="N22" s="24"/>
      <c r="O22" s="22" t="s">
        <v>65</v>
      </c>
      <c r="P22" s="23"/>
      <c r="Q22" s="3"/>
      <c r="W22" s="9"/>
      <c r="X22" s="9"/>
      <c r="Y22" s="9"/>
      <c r="Z22" s="9"/>
      <c r="AA22" s="9"/>
      <c r="AB22" s="9"/>
    </row>
    <row r="23" spans="1:28" s="12" customFormat="1" ht="24" customHeight="1" x14ac:dyDescent="0.2">
      <c r="A23" s="9"/>
      <c r="B23" s="20" t="s">
        <v>18</v>
      </c>
      <c r="C23" s="21" t="s">
        <v>62</v>
      </c>
      <c r="D23" s="21" t="s">
        <v>62</v>
      </c>
      <c r="E23" s="21" t="s">
        <v>66</v>
      </c>
      <c r="F23" s="21" t="s">
        <v>67</v>
      </c>
      <c r="G23" s="22" t="s">
        <v>22</v>
      </c>
      <c r="H23" s="23" t="s">
        <v>23</v>
      </c>
      <c r="I23" s="24">
        <v>10</v>
      </c>
      <c r="J23" s="24">
        <v>10500</v>
      </c>
      <c r="K23" s="24">
        <f t="shared" si="0"/>
        <v>105000</v>
      </c>
      <c r="L23" s="24"/>
      <c r="M23" s="24"/>
      <c r="N23" s="24"/>
      <c r="O23" s="22" t="s">
        <v>65</v>
      </c>
      <c r="P23" s="23"/>
      <c r="Q23" s="3"/>
      <c r="W23" s="9"/>
      <c r="X23" s="9"/>
      <c r="Y23" s="9"/>
      <c r="Z23" s="9"/>
      <c r="AA23" s="9"/>
      <c r="AB23" s="9"/>
    </row>
    <row r="24" spans="1:28" s="12" customFormat="1" ht="24" customHeight="1" x14ac:dyDescent="0.2">
      <c r="A24" s="9"/>
      <c r="B24" s="20" t="s">
        <v>18</v>
      </c>
      <c r="C24" s="21" t="s">
        <v>68</v>
      </c>
      <c r="D24" s="21" t="s">
        <v>68</v>
      </c>
      <c r="E24" s="21" t="s">
        <v>69</v>
      </c>
      <c r="F24" s="21" t="s">
        <v>70</v>
      </c>
      <c r="G24" s="22" t="s">
        <v>22</v>
      </c>
      <c r="H24" s="23" t="s">
        <v>23</v>
      </c>
      <c r="I24" s="24">
        <v>400</v>
      </c>
      <c r="J24" s="24">
        <v>2200</v>
      </c>
      <c r="K24" s="24">
        <f t="shared" si="0"/>
        <v>880000</v>
      </c>
      <c r="L24" s="24"/>
      <c r="M24" s="24"/>
      <c r="N24" s="24"/>
      <c r="O24" s="22" t="s">
        <v>25</v>
      </c>
      <c r="P24" s="23"/>
      <c r="Q24" s="3"/>
      <c r="W24" s="9"/>
      <c r="X24" s="9"/>
      <c r="Y24" s="9"/>
      <c r="Z24" s="9"/>
      <c r="AA24" s="9"/>
      <c r="AB24" s="9"/>
    </row>
    <row r="25" spans="1:28" s="12" customFormat="1" ht="28.5" customHeight="1" x14ac:dyDescent="0.2">
      <c r="A25" s="9"/>
      <c r="B25" s="20" t="s">
        <v>18</v>
      </c>
      <c r="C25" s="21" t="s">
        <v>71</v>
      </c>
      <c r="D25" s="21" t="s">
        <v>71</v>
      </c>
      <c r="E25" s="21" t="s">
        <v>72</v>
      </c>
      <c r="F25" s="21" t="s">
        <v>73</v>
      </c>
      <c r="G25" s="22" t="s">
        <v>22</v>
      </c>
      <c r="H25" s="23" t="s">
        <v>74</v>
      </c>
      <c r="I25" s="24">
        <v>500</v>
      </c>
      <c r="J25" s="24">
        <v>482.14</v>
      </c>
      <c r="K25" s="24">
        <f t="shared" si="0"/>
        <v>241070</v>
      </c>
      <c r="L25" s="24"/>
      <c r="M25" s="24"/>
      <c r="N25" s="24"/>
      <c r="O25" s="22" t="s">
        <v>65</v>
      </c>
      <c r="P25" s="23"/>
      <c r="Q25" s="3"/>
      <c r="W25" s="9"/>
      <c r="X25" s="9"/>
      <c r="Y25" s="9"/>
      <c r="Z25" s="9"/>
      <c r="AA25" s="9"/>
      <c r="AB25" s="9"/>
    </row>
    <row r="26" spans="1:28" s="12" customFormat="1" ht="29.25" customHeight="1" x14ac:dyDescent="0.2">
      <c r="A26" s="9"/>
      <c r="B26" s="20" t="s">
        <v>18</v>
      </c>
      <c r="C26" s="21" t="s">
        <v>71</v>
      </c>
      <c r="D26" s="21" t="s">
        <v>71</v>
      </c>
      <c r="E26" s="21" t="s">
        <v>75</v>
      </c>
      <c r="F26" s="21" t="s">
        <v>76</v>
      </c>
      <c r="G26" s="22" t="s">
        <v>22</v>
      </c>
      <c r="H26" s="23" t="s">
        <v>74</v>
      </c>
      <c r="I26" s="24">
        <v>400</v>
      </c>
      <c r="J26" s="24">
        <v>388.39</v>
      </c>
      <c r="K26" s="24">
        <f t="shared" si="0"/>
        <v>155356</v>
      </c>
      <c r="L26" s="24"/>
      <c r="M26" s="24"/>
      <c r="N26" s="24"/>
      <c r="O26" s="22" t="s">
        <v>65</v>
      </c>
      <c r="P26" s="23"/>
      <c r="Q26" s="3"/>
      <c r="W26" s="9"/>
      <c r="X26" s="9"/>
      <c r="Y26" s="9"/>
      <c r="Z26" s="9"/>
      <c r="AA26" s="9"/>
      <c r="AB26" s="9"/>
    </row>
    <row r="27" spans="1:28" s="12" customFormat="1" ht="36" customHeight="1" x14ac:dyDescent="0.2">
      <c r="A27" s="9"/>
      <c r="B27" s="20" t="s">
        <v>18</v>
      </c>
      <c r="C27" s="21" t="s">
        <v>77</v>
      </c>
      <c r="D27" s="21" t="s">
        <v>78</v>
      </c>
      <c r="E27" s="21" t="s">
        <v>79</v>
      </c>
      <c r="F27" s="21" t="s">
        <v>80</v>
      </c>
      <c r="G27" s="22" t="s">
        <v>22</v>
      </c>
      <c r="H27" s="23" t="s">
        <v>81</v>
      </c>
      <c r="I27" s="24">
        <v>7</v>
      </c>
      <c r="J27" s="24">
        <v>3500</v>
      </c>
      <c r="K27" s="24">
        <f t="shared" si="0"/>
        <v>24500</v>
      </c>
      <c r="L27" s="24"/>
      <c r="M27" s="26"/>
      <c r="N27" s="24"/>
      <c r="O27" s="22" t="s">
        <v>65</v>
      </c>
      <c r="P27" s="23"/>
      <c r="Q27" s="3"/>
      <c r="W27" s="9"/>
      <c r="X27" s="9"/>
      <c r="Y27" s="9"/>
      <c r="Z27" s="9"/>
      <c r="AA27" s="9"/>
      <c r="AB27" s="9"/>
    </row>
    <row r="28" spans="1:28" s="12" customFormat="1" ht="30" customHeight="1" x14ac:dyDescent="0.2">
      <c r="A28" s="9"/>
      <c r="B28" s="20" t="s">
        <v>18</v>
      </c>
      <c r="C28" s="21" t="s">
        <v>77</v>
      </c>
      <c r="D28" s="21" t="s">
        <v>78</v>
      </c>
      <c r="E28" s="21" t="s">
        <v>82</v>
      </c>
      <c r="F28" s="21" t="s">
        <v>83</v>
      </c>
      <c r="G28" s="22" t="s">
        <v>22</v>
      </c>
      <c r="H28" s="23" t="s">
        <v>81</v>
      </c>
      <c r="I28" s="24">
        <v>350</v>
      </c>
      <c r="J28" s="24">
        <v>1767.86</v>
      </c>
      <c r="K28" s="24">
        <f t="shared" si="0"/>
        <v>618751</v>
      </c>
      <c r="L28" s="24"/>
      <c r="M28" s="26"/>
      <c r="N28" s="24"/>
      <c r="O28" s="22" t="s">
        <v>65</v>
      </c>
      <c r="P28" s="23"/>
      <c r="Q28" s="3"/>
      <c r="W28" s="9"/>
      <c r="X28" s="9"/>
      <c r="Y28" s="9"/>
      <c r="Z28" s="9"/>
      <c r="AA28" s="9"/>
      <c r="AB28" s="9"/>
    </row>
    <row r="29" spans="1:28" s="12" customFormat="1" ht="38.25" customHeight="1" x14ac:dyDescent="0.2">
      <c r="A29" s="9"/>
      <c r="B29" s="20" t="s">
        <v>18</v>
      </c>
      <c r="C29" s="21" t="s">
        <v>84</v>
      </c>
      <c r="D29" s="21" t="s">
        <v>85</v>
      </c>
      <c r="E29" s="21" t="s">
        <v>86</v>
      </c>
      <c r="F29" s="21" t="s">
        <v>87</v>
      </c>
      <c r="G29" s="22" t="s">
        <v>22</v>
      </c>
      <c r="H29" s="23" t="s">
        <v>81</v>
      </c>
      <c r="I29" s="24">
        <v>4</v>
      </c>
      <c r="J29" s="24">
        <v>1727.68</v>
      </c>
      <c r="K29" s="24">
        <f t="shared" si="0"/>
        <v>6910.72</v>
      </c>
      <c r="L29" s="24"/>
      <c r="M29" s="26"/>
      <c r="N29" s="24"/>
      <c r="O29" s="22" t="s">
        <v>65</v>
      </c>
      <c r="P29" s="23"/>
      <c r="Q29" s="3"/>
      <c r="W29" s="9"/>
      <c r="X29" s="9"/>
      <c r="Y29" s="9"/>
      <c r="Z29" s="9"/>
      <c r="AA29" s="9"/>
      <c r="AB29" s="9"/>
    </row>
    <row r="30" spans="1:28" s="12" customFormat="1" ht="35.25" customHeight="1" x14ac:dyDescent="0.2">
      <c r="A30" s="9"/>
      <c r="B30" s="20" t="s">
        <v>18</v>
      </c>
      <c r="C30" s="21" t="s">
        <v>84</v>
      </c>
      <c r="D30" s="21" t="s">
        <v>85</v>
      </c>
      <c r="E30" s="21" t="s">
        <v>88</v>
      </c>
      <c r="F30" s="21" t="s">
        <v>89</v>
      </c>
      <c r="G30" s="22" t="s">
        <v>22</v>
      </c>
      <c r="H30" s="23" t="s">
        <v>81</v>
      </c>
      <c r="I30" s="24">
        <v>4</v>
      </c>
      <c r="J30" s="24">
        <v>1848.21</v>
      </c>
      <c r="K30" s="24">
        <f t="shared" si="0"/>
        <v>7392.84</v>
      </c>
      <c r="L30" s="24"/>
      <c r="M30" s="26"/>
      <c r="N30" s="24"/>
      <c r="O30" s="22" t="s">
        <v>65</v>
      </c>
      <c r="P30" s="23"/>
      <c r="Q30" s="3"/>
      <c r="W30" s="9"/>
      <c r="X30" s="9"/>
      <c r="Y30" s="9"/>
      <c r="Z30" s="9"/>
      <c r="AA30" s="9"/>
      <c r="AB30" s="9"/>
    </row>
    <row r="31" spans="1:28" s="12" customFormat="1" ht="35.25" customHeight="1" x14ac:dyDescent="0.2">
      <c r="A31" s="9"/>
      <c r="B31" s="20" t="s">
        <v>18</v>
      </c>
      <c r="C31" s="21" t="s">
        <v>77</v>
      </c>
      <c r="D31" s="21" t="s">
        <v>78</v>
      </c>
      <c r="E31" s="21" t="s">
        <v>90</v>
      </c>
      <c r="F31" s="21" t="s">
        <v>91</v>
      </c>
      <c r="G31" s="22" t="s">
        <v>22</v>
      </c>
      <c r="H31" s="23" t="s">
        <v>81</v>
      </c>
      <c r="I31" s="24">
        <v>0</v>
      </c>
      <c r="J31" s="24">
        <v>0</v>
      </c>
      <c r="K31" s="24">
        <f t="shared" si="0"/>
        <v>0</v>
      </c>
      <c r="L31" s="24"/>
      <c r="M31" s="26"/>
      <c r="N31" s="24"/>
      <c r="O31" s="22" t="s">
        <v>65</v>
      </c>
      <c r="P31" s="23"/>
      <c r="Q31" s="3"/>
      <c r="W31" s="9"/>
      <c r="X31" s="9"/>
      <c r="Y31" s="9"/>
      <c r="Z31" s="9"/>
      <c r="AA31" s="9"/>
      <c r="AB31" s="9"/>
    </row>
    <row r="32" spans="1:28" s="12" customFormat="1" ht="32.25" customHeight="1" x14ac:dyDescent="0.2">
      <c r="A32" s="9"/>
      <c r="B32" s="20" t="s">
        <v>18</v>
      </c>
      <c r="C32" s="21" t="s">
        <v>92</v>
      </c>
      <c r="D32" s="21" t="s">
        <v>92</v>
      </c>
      <c r="E32" s="21" t="s">
        <v>93</v>
      </c>
      <c r="F32" s="21" t="s">
        <v>94</v>
      </c>
      <c r="G32" s="22" t="s">
        <v>95</v>
      </c>
      <c r="H32" s="23" t="s">
        <v>23</v>
      </c>
      <c r="I32" s="24">
        <v>2000</v>
      </c>
      <c r="J32" s="24">
        <v>66.97</v>
      </c>
      <c r="K32" s="24">
        <f t="shared" si="0"/>
        <v>133940</v>
      </c>
      <c r="L32" s="24"/>
      <c r="M32" s="26"/>
      <c r="N32" s="24"/>
      <c r="O32" s="22" t="s">
        <v>65</v>
      </c>
      <c r="P32" s="23"/>
      <c r="Q32" s="3"/>
      <c r="W32" s="9"/>
      <c r="X32" s="9"/>
      <c r="Y32" s="9"/>
      <c r="Z32" s="9"/>
      <c r="AA32" s="9"/>
      <c r="AB32" s="9"/>
    </row>
    <row r="33" spans="1:28" s="12" customFormat="1" ht="28.5" customHeight="1" x14ac:dyDescent="0.2">
      <c r="A33" s="9"/>
      <c r="B33" s="20" t="s">
        <v>18</v>
      </c>
      <c r="C33" s="21" t="s">
        <v>96</v>
      </c>
      <c r="D33" s="21" t="s">
        <v>96</v>
      </c>
      <c r="E33" s="21" t="s">
        <v>96</v>
      </c>
      <c r="F33" s="21" t="s">
        <v>96</v>
      </c>
      <c r="G33" s="22" t="s">
        <v>22</v>
      </c>
      <c r="H33" s="23" t="s">
        <v>23</v>
      </c>
      <c r="I33" s="24">
        <v>15</v>
      </c>
      <c r="J33" s="24">
        <v>4500</v>
      </c>
      <c r="K33" s="24">
        <f t="shared" si="0"/>
        <v>67500</v>
      </c>
      <c r="L33" s="24"/>
      <c r="M33" s="26"/>
      <c r="N33" s="24"/>
      <c r="O33" s="22" t="s">
        <v>65</v>
      </c>
      <c r="P33" s="23"/>
      <c r="Q33" s="3"/>
      <c r="W33" s="9"/>
      <c r="X33" s="9"/>
      <c r="Y33" s="9"/>
      <c r="Z33" s="9"/>
      <c r="AA33" s="9"/>
      <c r="AB33" s="9"/>
    </row>
    <row r="34" spans="1:28" s="12" customFormat="1" ht="33.75" customHeight="1" x14ac:dyDescent="0.2">
      <c r="A34" s="9"/>
      <c r="B34" s="20" t="s">
        <v>18</v>
      </c>
      <c r="C34" s="21" t="s">
        <v>97</v>
      </c>
      <c r="D34" s="21" t="s">
        <v>98</v>
      </c>
      <c r="E34" s="21" t="s">
        <v>97</v>
      </c>
      <c r="F34" s="21" t="s">
        <v>99</v>
      </c>
      <c r="G34" s="22" t="s">
        <v>22</v>
      </c>
      <c r="H34" s="23" t="s">
        <v>23</v>
      </c>
      <c r="I34" s="24">
        <v>10</v>
      </c>
      <c r="J34" s="24">
        <v>2946.43</v>
      </c>
      <c r="K34" s="24">
        <f t="shared" si="0"/>
        <v>29464.3</v>
      </c>
      <c r="L34" s="24"/>
      <c r="M34" s="26"/>
      <c r="N34" s="24"/>
      <c r="O34" s="22" t="s">
        <v>65</v>
      </c>
      <c r="P34" s="23"/>
      <c r="Q34" s="3"/>
      <c r="W34" s="9"/>
      <c r="X34" s="9"/>
      <c r="Y34" s="9"/>
      <c r="Z34" s="9"/>
      <c r="AA34" s="9"/>
      <c r="AB34" s="9"/>
    </row>
    <row r="35" spans="1:28" s="12" customFormat="1" ht="33.75" customHeight="1" x14ac:dyDescent="0.2">
      <c r="A35" s="9"/>
      <c r="B35" s="20" t="s">
        <v>18</v>
      </c>
      <c r="C35" s="21" t="s">
        <v>100</v>
      </c>
      <c r="D35" s="21" t="s">
        <v>101</v>
      </c>
      <c r="E35" s="21" t="s">
        <v>102</v>
      </c>
      <c r="F35" s="21" t="s">
        <v>103</v>
      </c>
      <c r="G35" s="22" t="s">
        <v>22</v>
      </c>
      <c r="H35" s="23" t="s">
        <v>23</v>
      </c>
      <c r="I35" s="24">
        <v>30</v>
      </c>
      <c r="J35" s="24">
        <v>144.63999999999999</v>
      </c>
      <c r="K35" s="24">
        <f t="shared" si="0"/>
        <v>4339.2</v>
      </c>
      <c r="L35" s="24"/>
      <c r="M35" s="26"/>
      <c r="N35" s="24"/>
      <c r="O35" s="22" t="s">
        <v>65</v>
      </c>
      <c r="P35" s="23"/>
      <c r="Q35" s="3"/>
      <c r="W35" s="9"/>
      <c r="X35" s="9"/>
      <c r="Y35" s="9"/>
      <c r="Z35" s="9"/>
      <c r="AA35" s="9"/>
      <c r="AB35" s="9"/>
    </row>
    <row r="36" spans="1:28" s="12" customFormat="1" ht="31.5" customHeight="1" x14ac:dyDescent="0.2">
      <c r="A36" s="9"/>
      <c r="B36" s="20" t="s">
        <v>18</v>
      </c>
      <c r="C36" s="21" t="s">
        <v>104</v>
      </c>
      <c r="D36" s="21" t="s">
        <v>105</v>
      </c>
      <c r="E36" s="21" t="s">
        <v>104</v>
      </c>
      <c r="F36" s="21" t="s">
        <v>105</v>
      </c>
      <c r="G36" s="22" t="s">
        <v>22</v>
      </c>
      <c r="H36" s="23" t="s">
        <v>23</v>
      </c>
      <c r="I36" s="24">
        <v>10</v>
      </c>
      <c r="J36" s="24">
        <v>600</v>
      </c>
      <c r="K36" s="24">
        <f t="shared" si="0"/>
        <v>6000</v>
      </c>
      <c r="L36" s="24"/>
      <c r="M36" s="26"/>
      <c r="N36" s="24"/>
      <c r="O36" s="22" t="s">
        <v>65</v>
      </c>
      <c r="P36" s="23"/>
      <c r="Q36" s="3"/>
      <c r="W36" s="9"/>
      <c r="X36" s="9"/>
      <c r="Y36" s="9"/>
      <c r="Z36" s="9"/>
      <c r="AA36" s="9"/>
      <c r="AB36" s="9"/>
    </row>
    <row r="37" spans="1:28" s="12" customFormat="1" ht="35.25" customHeight="1" x14ac:dyDescent="0.2">
      <c r="A37" s="9"/>
      <c r="B37" s="20" t="s">
        <v>18</v>
      </c>
      <c r="C37" s="21" t="s">
        <v>107</v>
      </c>
      <c r="D37" s="21" t="s">
        <v>108</v>
      </c>
      <c r="E37" s="21" t="s">
        <v>109</v>
      </c>
      <c r="F37" s="21" t="s">
        <v>110</v>
      </c>
      <c r="G37" s="22" t="s">
        <v>22</v>
      </c>
      <c r="H37" s="23" t="s">
        <v>23</v>
      </c>
      <c r="I37" s="24">
        <v>3</v>
      </c>
      <c r="J37" s="24">
        <v>2535.71</v>
      </c>
      <c r="K37" s="24">
        <f t="shared" si="0"/>
        <v>7607.13</v>
      </c>
      <c r="L37" s="24"/>
      <c r="M37" s="26"/>
      <c r="N37" s="24"/>
      <c r="O37" s="22" t="s">
        <v>65</v>
      </c>
      <c r="P37" s="23"/>
      <c r="Q37" s="3"/>
      <c r="W37" s="9"/>
      <c r="X37" s="9"/>
      <c r="Y37" s="9"/>
      <c r="Z37" s="9"/>
      <c r="AA37" s="9"/>
      <c r="AB37" s="9"/>
    </row>
    <row r="38" spans="1:28" s="12" customFormat="1" ht="28.5" customHeight="1" x14ac:dyDescent="0.2">
      <c r="A38" s="9"/>
      <c r="B38" s="20" t="s">
        <v>18</v>
      </c>
      <c r="C38" s="21" t="s">
        <v>107</v>
      </c>
      <c r="D38" s="21" t="s">
        <v>108</v>
      </c>
      <c r="E38" s="21" t="s">
        <v>111</v>
      </c>
      <c r="F38" s="21" t="s">
        <v>112</v>
      </c>
      <c r="G38" s="22" t="s">
        <v>22</v>
      </c>
      <c r="H38" s="23" t="s">
        <v>23</v>
      </c>
      <c r="I38" s="24">
        <v>3</v>
      </c>
      <c r="J38" s="24">
        <v>8000</v>
      </c>
      <c r="K38" s="24">
        <f t="shared" si="0"/>
        <v>24000</v>
      </c>
      <c r="L38" s="24"/>
      <c r="M38" s="26"/>
      <c r="N38" s="24"/>
      <c r="O38" s="22" t="s">
        <v>65</v>
      </c>
      <c r="P38" s="23"/>
      <c r="Q38" s="3"/>
      <c r="W38" s="9"/>
      <c r="X38" s="9"/>
      <c r="Y38" s="9"/>
      <c r="Z38" s="9"/>
      <c r="AA38" s="9"/>
      <c r="AB38" s="9"/>
    </row>
    <row r="39" spans="1:28" s="12" customFormat="1" ht="35.25" customHeight="1" x14ac:dyDescent="0.2">
      <c r="A39" s="9"/>
      <c r="B39" s="20" t="s">
        <v>18</v>
      </c>
      <c r="C39" s="21" t="s">
        <v>106</v>
      </c>
      <c r="D39" s="21" t="s">
        <v>106</v>
      </c>
      <c r="E39" s="21" t="s">
        <v>113</v>
      </c>
      <c r="F39" s="21" t="s">
        <v>114</v>
      </c>
      <c r="G39" s="22" t="s">
        <v>22</v>
      </c>
      <c r="H39" s="23" t="s">
        <v>23</v>
      </c>
      <c r="I39" s="24">
        <v>5</v>
      </c>
      <c r="J39" s="24">
        <v>6187.5</v>
      </c>
      <c r="K39" s="24">
        <f t="shared" si="0"/>
        <v>30937.5</v>
      </c>
      <c r="L39" s="24"/>
      <c r="M39" s="26"/>
      <c r="N39" s="24"/>
      <c r="O39" s="22" t="s">
        <v>65</v>
      </c>
      <c r="P39" s="23"/>
      <c r="Q39" s="3"/>
      <c r="W39" s="9"/>
      <c r="X39" s="9"/>
      <c r="Y39" s="9"/>
      <c r="Z39" s="9"/>
      <c r="AA39" s="9"/>
      <c r="AB39" s="9"/>
    </row>
    <row r="40" spans="1:28" s="12" customFormat="1" ht="24" customHeight="1" x14ac:dyDescent="0.2">
      <c r="A40" s="9"/>
      <c r="B40" s="20" t="s">
        <v>18</v>
      </c>
      <c r="C40" s="21" t="s">
        <v>115</v>
      </c>
      <c r="D40" s="21" t="s">
        <v>116</v>
      </c>
      <c r="E40" s="21" t="s">
        <v>117</v>
      </c>
      <c r="F40" s="21" t="s">
        <v>118</v>
      </c>
      <c r="G40" s="22" t="s">
        <v>22</v>
      </c>
      <c r="H40" s="23" t="s">
        <v>23</v>
      </c>
      <c r="I40" s="24">
        <v>16</v>
      </c>
      <c r="J40" s="24">
        <v>106.25</v>
      </c>
      <c r="K40" s="24">
        <f t="shared" si="0"/>
        <v>1700</v>
      </c>
      <c r="L40" s="24"/>
      <c r="M40" s="26"/>
      <c r="N40" s="24"/>
      <c r="O40" s="22" t="s">
        <v>65</v>
      </c>
      <c r="P40" s="23"/>
      <c r="Q40" s="3"/>
      <c r="W40" s="9"/>
      <c r="X40" s="9"/>
      <c r="Y40" s="9"/>
      <c r="Z40" s="9"/>
      <c r="AA40" s="9"/>
      <c r="AB40" s="9"/>
    </row>
    <row r="41" spans="1:28" s="12" customFormat="1" ht="30" customHeight="1" x14ac:dyDescent="0.2">
      <c r="A41" s="9"/>
      <c r="B41" s="20" t="s">
        <v>18</v>
      </c>
      <c r="C41" s="21" t="s">
        <v>115</v>
      </c>
      <c r="D41" s="21" t="s">
        <v>116</v>
      </c>
      <c r="E41" s="21" t="s">
        <v>119</v>
      </c>
      <c r="F41" s="21" t="s">
        <v>120</v>
      </c>
      <c r="G41" s="22" t="s">
        <v>22</v>
      </c>
      <c r="H41" s="23" t="s">
        <v>23</v>
      </c>
      <c r="I41" s="24">
        <v>100</v>
      </c>
      <c r="J41" s="24">
        <v>40.18</v>
      </c>
      <c r="K41" s="24">
        <f t="shared" si="0"/>
        <v>4018</v>
      </c>
      <c r="L41" s="24"/>
      <c r="M41" s="26"/>
      <c r="N41" s="24"/>
      <c r="O41" s="22" t="s">
        <v>65</v>
      </c>
      <c r="P41" s="23"/>
      <c r="Q41" s="3"/>
      <c r="W41" s="9"/>
      <c r="X41" s="9"/>
      <c r="Y41" s="9"/>
      <c r="Z41" s="9"/>
      <c r="AA41" s="9"/>
      <c r="AB41" s="9"/>
    </row>
    <row r="42" spans="1:28" s="12" customFormat="1" ht="27" customHeight="1" x14ac:dyDescent="0.2">
      <c r="A42" s="9"/>
      <c r="B42" s="20" t="s">
        <v>18</v>
      </c>
      <c r="C42" s="21" t="s">
        <v>121</v>
      </c>
      <c r="D42" s="21" t="s">
        <v>122</v>
      </c>
      <c r="E42" s="21" t="s">
        <v>123</v>
      </c>
      <c r="F42" s="21" t="s">
        <v>124</v>
      </c>
      <c r="G42" s="22" t="s">
        <v>22</v>
      </c>
      <c r="H42" s="23" t="s">
        <v>23</v>
      </c>
      <c r="I42" s="24">
        <v>250</v>
      </c>
      <c r="J42" s="24">
        <v>106.25</v>
      </c>
      <c r="K42" s="24">
        <f t="shared" si="0"/>
        <v>26562.5</v>
      </c>
      <c r="L42" s="24"/>
      <c r="M42" s="26"/>
      <c r="N42" s="24"/>
      <c r="O42" s="22" t="s">
        <v>65</v>
      </c>
      <c r="P42" s="23"/>
      <c r="Q42" s="3"/>
      <c r="W42" s="9"/>
      <c r="X42" s="9"/>
      <c r="Y42" s="9"/>
      <c r="Z42" s="9"/>
      <c r="AA42" s="9"/>
      <c r="AB42" s="9"/>
    </row>
    <row r="43" spans="1:28" s="12" customFormat="1" ht="26.25" customHeight="1" x14ac:dyDescent="0.2">
      <c r="A43" s="9"/>
      <c r="B43" s="20" t="s">
        <v>18</v>
      </c>
      <c r="C43" s="21" t="s">
        <v>125</v>
      </c>
      <c r="D43" s="21" t="s">
        <v>125</v>
      </c>
      <c r="E43" s="21" t="s">
        <v>126</v>
      </c>
      <c r="F43" s="21" t="s">
        <v>127</v>
      </c>
      <c r="G43" s="22" t="s">
        <v>22</v>
      </c>
      <c r="H43" s="23" t="s">
        <v>23</v>
      </c>
      <c r="I43" s="24">
        <v>90</v>
      </c>
      <c r="J43" s="24">
        <v>700</v>
      </c>
      <c r="K43" s="24">
        <f t="shared" si="0"/>
        <v>63000</v>
      </c>
      <c r="L43" s="24"/>
      <c r="M43" s="26"/>
      <c r="N43" s="24"/>
      <c r="O43" s="22" t="s">
        <v>65</v>
      </c>
      <c r="P43" s="23"/>
      <c r="Q43" s="3"/>
      <c r="W43" s="9"/>
      <c r="X43" s="9"/>
      <c r="Y43" s="9"/>
      <c r="Z43" s="9"/>
      <c r="AA43" s="9"/>
      <c r="AB43" s="9"/>
    </row>
    <row r="44" spans="1:28" s="12" customFormat="1" ht="26.25" customHeight="1" x14ac:dyDescent="0.2">
      <c r="A44" s="9"/>
      <c r="B44" s="20" t="s">
        <v>18</v>
      </c>
      <c r="C44" s="21" t="s">
        <v>125</v>
      </c>
      <c r="D44" s="21" t="s">
        <v>125</v>
      </c>
      <c r="E44" s="21" t="s">
        <v>128</v>
      </c>
      <c r="F44" s="21" t="s">
        <v>129</v>
      </c>
      <c r="G44" s="22" t="s">
        <v>22</v>
      </c>
      <c r="H44" s="23" t="s">
        <v>23</v>
      </c>
      <c r="I44" s="24">
        <v>50</v>
      </c>
      <c r="J44" s="24">
        <v>900</v>
      </c>
      <c r="K44" s="24">
        <f t="shared" si="0"/>
        <v>45000</v>
      </c>
      <c r="L44" s="24"/>
      <c r="M44" s="26"/>
      <c r="N44" s="24"/>
      <c r="O44" s="22" t="s">
        <v>65</v>
      </c>
      <c r="P44" s="23"/>
      <c r="Q44" s="3"/>
      <c r="W44" s="9"/>
      <c r="X44" s="9"/>
      <c r="Y44" s="9"/>
      <c r="Z44" s="9"/>
      <c r="AA44" s="9"/>
      <c r="AB44" s="9"/>
    </row>
    <row r="45" spans="1:28" s="12" customFormat="1" ht="32.25" customHeight="1" x14ac:dyDescent="0.2">
      <c r="A45" s="9"/>
      <c r="B45" s="20" t="s">
        <v>18</v>
      </c>
      <c r="C45" s="21" t="s">
        <v>125</v>
      </c>
      <c r="D45" s="21" t="s">
        <v>125</v>
      </c>
      <c r="E45" s="21" t="s">
        <v>130</v>
      </c>
      <c r="F45" s="21" t="s">
        <v>131</v>
      </c>
      <c r="G45" s="22" t="s">
        <v>95</v>
      </c>
      <c r="H45" s="23" t="s">
        <v>23</v>
      </c>
      <c r="I45" s="24">
        <v>60</v>
      </c>
      <c r="J45" s="24">
        <v>130</v>
      </c>
      <c r="K45" s="24">
        <f t="shared" si="0"/>
        <v>7800</v>
      </c>
      <c r="L45" s="24"/>
      <c r="M45" s="26"/>
      <c r="N45" s="24"/>
      <c r="O45" s="22" t="s">
        <v>65</v>
      </c>
      <c r="P45" s="23"/>
      <c r="Q45" s="3"/>
      <c r="W45" s="9"/>
      <c r="X45" s="9"/>
      <c r="Y45" s="9"/>
      <c r="Z45" s="9"/>
      <c r="AA45" s="9"/>
      <c r="AB45" s="9"/>
    </row>
    <row r="46" spans="1:28" s="12" customFormat="1" ht="34.5" customHeight="1" x14ac:dyDescent="0.2">
      <c r="A46" s="9"/>
      <c r="B46" s="20" t="s">
        <v>18</v>
      </c>
      <c r="C46" s="21" t="s">
        <v>125</v>
      </c>
      <c r="D46" s="21" t="s">
        <v>125</v>
      </c>
      <c r="E46" s="21" t="s">
        <v>132</v>
      </c>
      <c r="F46" s="21" t="s">
        <v>133</v>
      </c>
      <c r="G46" s="22" t="s">
        <v>95</v>
      </c>
      <c r="H46" s="23" t="s">
        <v>23</v>
      </c>
      <c r="I46" s="24">
        <f>50+950</f>
        <v>1000</v>
      </c>
      <c r="J46" s="24">
        <f>61.61+8.22</f>
        <v>69.83</v>
      </c>
      <c r="K46" s="24">
        <f t="shared" si="0"/>
        <v>69830</v>
      </c>
      <c r="L46" s="24"/>
      <c r="M46" s="24"/>
      <c r="N46" s="24"/>
      <c r="O46" s="22" t="s">
        <v>65</v>
      </c>
      <c r="P46" s="23"/>
      <c r="Q46" s="3"/>
      <c r="W46" s="9"/>
      <c r="X46" s="9"/>
      <c r="Y46" s="9"/>
      <c r="Z46" s="9"/>
      <c r="AA46" s="9"/>
      <c r="AB46" s="9"/>
    </row>
    <row r="47" spans="1:28" s="12" customFormat="1" ht="25.5" x14ac:dyDescent="0.2">
      <c r="A47" s="9"/>
      <c r="B47" s="20" t="s">
        <v>18</v>
      </c>
      <c r="C47" s="21" t="s">
        <v>134</v>
      </c>
      <c r="D47" s="21" t="s">
        <v>135</v>
      </c>
      <c r="E47" s="21" t="s">
        <v>136</v>
      </c>
      <c r="F47" s="21" t="s">
        <v>137</v>
      </c>
      <c r="G47" s="22" t="s">
        <v>22</v>
      </c>
      <c r="H47" s="23" t="s">
        <v>74</v>
      </c>
      <c r="I47" s="24">
        <v>30</v>
      </c>
      <c r="J47" s="24">
        <v>200</v>
      </c>
      <c r="K47" s="24">
        <f t="shared" ref="K47:K102" si="1">I47*J47</f>
        <v>6000</v>
      </c>
      <c r="L47" s="24"/>
      <c r="M47" s="26"/>
      <c r="N47" s="24"/>
      <c r="O47" s="22" t="s">
        <v>65</v>
      </c>
      <c r="P47" s="23"/>
      <c r="Q47" s="3"/>
      <c r="W47" s="9"/>
      <c r="X47" s="9"/>
      <c r="Y47" s="9"/>
      <c r="Z47" s="9"/>
      <c r="AA47" s="9"/>
      <c r="AB47" s="9"/>
    </row>
    <row r="48" spans="1:28" s="12" customFormat="1" ht="22.5" customHeight="1" x14ac:dyDescent="0.2">
      <c r="A48" s="9"/>
      <c r="B48" s="20" t="s">
        <v>18</v>
      </c>
      <c r="C48" s="21" t="s">
        <v>138</v>
      </c>
      <c r="D48" s="21" t="s">
        <v>139</v>
      </c>
      <c r="E48" s="21" t="s">
        <v>140</v>
      </c>
      <c r="F48" s="21" t="s">
        <v>141</v>
      </c>
      <c r="G48" s="22" t="s">
        <v>22</v>
      </c>
      <c r="H48" s="23" t="s">
        <v>23</v>
      </c>
      <c r="I48" s="24">
        <v>5</v>
      </c>
      <c r="J48" s="24">
        <v>464.29</v>
      </c>
      <c r="K48" s="24">
        <f t="shared" si="1"/>
        <v>2321.4500000000003</v>
      </c>
      <c r="L48" s="24"/>
      <c r="M48" s="26"/>
      <c r="N48" s="24"/>
      <c r="O48" s="22" t="s">
        <v>65</v>
      </c>
      <c r="P48" s="23"/>
      <c r="Q48" s="3"/>
      <c r="W48" s="9"/>
      <c r="X48" s="9"/>
      <c r="Y48" s="9"/>
      <c r="Z48" s="9"/>
      <c r="AA48" s="9"/>
      <c r="AB48" s="9"/>
    </row>
    <row r="49" spans="1:28" s="12" customFormat="1" ht="25.5" x14ac:dyDescent="0.2">
      <c r="A49" s="9"/>
      <c r="B49" s="20" t="s">
        <v>18</v>
      </c>
      <c r="C49" s="21" t="s">
        <v>138</v>
      </c>
      <c r="D49" s="21" t="s">
        <v>139</v>
      </c>
      <c r="E49" s="21" t="s">
        <v>142</v>
      </c>
      <c r="F49" s="21" t="s">
        <v>143</v>
      </c>
      <c r="G49" s="22" t="s">
        <v>22</v>
      </c>
      <c r="H49" s="23" t="s">
        <v>23</v>
      </c>
      <c r="I49" s="24">
        <v>10</v>
      </c>
      <c r="J49" s="24">
        <v>196.43</v>
      </c>
      <c r="K49" s="24">
        <f t="shared" si="1"/>
        <v>1964.3000000000002</v>
      </c>
      <c r="L49" s="24"/>
      <c r="M49" s="26"/>
      <c r="N49" s="24"/>
      <c r="O49" s="22" t="s">
        <v>65</v>
      </c>
      <c r="P49" s="23"/>
      <c r="Q49" s="3"/>
      <c r="W49" s="9"/>
      <c r="X49" s="9"/>
      <c r="Y49" s="9"/>
      <c r="Z49" s="9"/>
      <c r="AA49" s="9"/>
      <c r="AB49" s="9"/>
    </row>
    <row r="50" spans="1:28" s="12" customFormat="1" ht="25.5" x14ac:dyDescent="0.2">
      <c r="A50" s="9"/>
      <c r="B50" s="20" t="s">
        <v>18</v>
      </c>
      <c r="C50" s="21" t="s">
        <v>144</v>
      </c>
      <c r="D50" s="21" t="s">
        <v>144</v>
      </c>
      <c r="E50" s="21" t="s">
        <v>145</v>
      </c>
      <c r="F50" s="21" t="s">
        <v>146</v>
      </c>
      <c r="G50" s="22" t="s">
        <v>95</v>
      </c>
      <c r="H50" s="23" t="s">
        <v>23</v>
      </c>
      <c r="I50" s="24">
        <f>1000+1000</f>
        <v>2000</v>
      </c>
      <c r="J50" s="24">
        <v>51.79</v>
      </c>
      <c r="K50" s="24">
        <f t="shared" si="1"/>
        <v>103580</v>
      </c>
      <c r="L50" s="24"/>
      <c r="M50" s="24"/>
      <c r="N50" s="24"/>
      <c r="O50" s="22" t="s">
        <v>65</v>
      </c>
      <c r="P50" s="23"/>
      <c r="Q50" s="3"/>
      <c r="W50" s="9"/>
      <c r="X50" s="9"/>
      <c r="Y50" s="9"/>
      <c r="Z50" s="9"/>
      <c r="AA50" s="9"/>
      <c r="AB50" s="9"/>
    </row>
    <row r="51" spans="1:28" s="12" customFormat="1" ht="25.5" x14ac:dyDescent="0.2">
      <c r="A51" s="9"/>
      <c r="B51" s="20" t="s">
        <v>18</v>
      </c>
      <c r="C51" s="21" t="s">
        <v>147</v>
      </c>
      <c r="D51" s="21" t="s">
        <v>147</v>
      </c>
      <c r="E51" s="21" t="s">
        <v>148</v>
      </c>
      <c r="F51" s="21" t="s">
        <v>147</v>
      </c>
      <c r="G51" s="22" t="s">
        <v>22</v>
      </c>
      <c r="H51" s="23" t="s">
        <v>23</v>
      </c>
      <c r="I51" s="24">
        <v>30</v>
      </c>
      <c r="J51" s="24">
        <v>110</v>
      </c>
      <c r="K51" s="24">
        <f t="shared" si="1"/>
        <v>3300</v>
      </c>
      <c r="L51" s="24"/>
      <c r="M51" s="26"/>
      <c r="N51" s="24"/>
      <c r="O51" s="22" t="s">
        <v>65</v>
      </c>
      <c r="P51" s="23"/>
      <c r="Q51" s="3"/>
      <c r="W51" s="9"/>
      <c r="X51" s="9"/>
      <c r="Y51" s="9"/>
      <c r="Z51" s="9"/>
      <c r="AA51" s="9"/>
      <c r="AB51" s="9"/>
    </row>
    <row r="52" spans="1:28" s="12" customFormat="1" ht="25.5" x14ac:dyDescent="0.2">
      <c r="A52" s="9"/>
      <c r="B52" s="20" t="s">
        <v>18</v>
      </c>
      <c r="C52" s="21" t="s">
        <v>149</v>
      </c>
      <c r="D52" s="21" t="s">
        <v>149</v>
      </c>
      <c r="E52" s="21" t="s">
        <v>150</v>
      </c>
      <c r="F52" s="21" t="s">
        <v>151</v>
      </c>
      <c r="G52" s="22" t="s">
        <v>22</v>
      </c>
      <c r="H52" s="23" t="s">
        <v>23</v>
      </c>
      <c r="I52" s="24">
        <v>20</v>
      </c>
      <c r="J52" s="24">
        <v>478.57</v>
      </c>
      <c r="K52" s="24">
        <f t="shared" si="1"/>
        <v>9571.4</v>
      </c>
      <c r="L52" s="24"/>
      <c r="M52" s="26"/>
      <c r="N52" s="24"/>
      <c r="O52" s="22" t="s">
        <v>65</v>
      </c>
      <c r="P52" s="23"/>
      <c r="Q52" s="3"/>
      <c r="W52" s="9"/>
      <c r="X52" s="9"/>
      <c r="Y52" s="9"/>
      <c r="Z52" s="9"/>
      <c r="AA52" s="9"/>
      <c r="AB52" s="9"/>
    </row>
    <row r="53" spans="1:28" s="12" customFormat="1" ht="30.75" customHeight="1" x14ac:dyDescent="0.2">
      <c r="A53" s="9"/>
      <c r="B53" s="20" t="s">
        <v>18</v>
      </c>
      <c r="C53" s="21" t="s">
        <v>152</v>
      </c>
      <c r="D53" s="21" t="s">
        <v>153</v>
      </c>
      <c r="E53" s="21" t="s">
        <v>154</v>
      </c>
      <c r="F53" s="21" t="s">
        <v>155</v>
      </c>
      <c r="G53" s="22" t="s">
        <v>22</v>
      </c>
      <c r="H53" s="23" t="s">
        <v>23</v>
      </c>
      <c r="I53" s="24">
        <v>15</v>
      </c>
      <c r="J53" s="24">
        <v>555.36</v>
      </c>
      <c r="K53" s="24">
        <f t="shared" si="1"/>
        <v>8330.4</v>
      </c>
      <c r="L53" s="24"/>
      <c r="M53" s="26"/>
      <c r="N53" s="24"/>
      <c r="O53" s="22" t="s">
        <v>65</v>
      </c>
      <c r="P53" s="23"/>
      <c r="Q53" s="3"/>
      <c r="W53" s="9"/>
      <c r="X53" s="9"/>
      <c r="Y53" s="9"/>
      <c r="Z53" s="9"/>
      <c r="AA53" s="9"/>
      <c r="AB53" s="9"/>
    </row>
    <row r="54" spans="1:28" s="12" customFormat="1" ht="25.5" x14ac:dyDescent="0.2">
      <c r="A54" s="9"/>
      <c r="B54" s="20" t="s">
        <v>18</v>
      </c>
      <c r="C54" s="21" t="s">
        <v>156</v>
      </c>
      <c r="D54" s="21" t="s">
        <v>157</v>
      </c>
      <c r="E54" s="21" t="s">
        <v>156</v>
      </c>
      <c r="F54" s="21" t="s">
        <v>157</v>
      </c>
      <c r="G54" s="22" t="s">
        <v>22</v>
      </c>
      <c r="H54" s="23" t="s">
        <v>23</v>
      </c>
      <c r="I54" s="24">
        <v>15</v>
      </c>
      <c r="J54" s="24">
        <v>66.959999999999994</v>
      </c>
      <c r="K54" s="24">
        <f t="shared" si="1"/>
        <v>1004.3999999999999</v>
      </c>
      <c r="L54" s="24"/>
      <c r="M54" s="26"/>
      <c r="N54" s="24"/>
      <c r="O54" s="22" t="s">
        <v>65</v>
      </c>
      <c r="P54" s="23"/>
      <c r="Q54" s="3"/>
      <c r="W54" s="9"/>
      <c r="X54" s="9"/>
      <c r="Y54" s="9"/>
      <c r="Z54" s="9"/>
      <c r="AA54" s="9"/>
      <c r="AB54" s="9"/>
    </row>
    <row r="55" spans="1:28" s="12" customFormat="1" ht="25.5" customHeight="1" x14ac:dyDescent="0.2">
      <c r="A55" s="9"/>
      <c r="B55" s="20" t="s">
        <v>18</v>
      </c>
      <c r="C55" s="21" t="s">
        <v>158</v>
      </c>
      <c r="D55" s="21" t="s">
        <v>159</v>
      </c>
      <c r="E55" s="21" t="s">
        <v>160</v>
      </c>
      <c r="F55" s="21" t="s">
        <v>161</v>
      </c>
      <c r="G55" s="22" t="s">
        <v>22</v>
      </c>
      <c r="H55" s="23" t="s">
        <v>74</v>
      </c>
      <c r="I55" s="24">
        <v>50</v>
      </c>
      <c r="J55" s="24">
        <v>1071.43</v>
      </c>
      <c r="K55" s="24">
        <f t="shared" si="1"/>
        <v>53571.5</v>
      </c>
      <c r="L55" s="24"/>
      <c r="M55" s="26"/>
      <c r="N55" s="24"/>
      <c r="O55" s="22" t="s">
        <v>65</v>
      </c>
      <c r="P55" s="23"/>
      <c r="Q55" s="3"/>
      <c r="W55" s="9"/>
      <c r="X55" s="9"/>
      <c r="Y55" s="9"/>
      <c r="Z55" s="9"/>
      <c r="AA55" s="9"/>
      <c r="AB55" s="9"/>
    </row>
    <row r="56" spans="1:28" s="12" customFormat="1" ht="26.25" customHeight="1" x14ac:dyDescent="0.2">
      <c r="A56" s="9"/>
      <c r="B56" s="20" t="s">
        <v>18</v>
      </c>
      <c r="C56" s="21" t="s">
        <v>162</v>
      </c>
      <c r="D56" s="21" t="s">
        <v>163</v>
      </c>
      <c r="E56" s="21" t="s">
        <v>164</v>
      </c>
      <c r="F56" s="21" t="s">
        <v>165</v>
      </c>
      <c r="G56" s="22" t="s">
        <v>22</v>
      </c>
      <c r="H56" s="23" t="s">
        <v>166</v>
      </c>
      <c r="I56" s="24">
        <v>6000</v>
      </c>
      <c r="J56" s="24">
        <v>245.54</v>
      </c>
      <c r="K56" s="24">
        <f t="shared" si="1"/>
        <v>1473240</v>
      </c>
      <c r="L56" s="24"/>
      <c r="M56" s="26"/>
      <c r="N56" s="24"/>
      <c r="O56" s="22" t="s">
        <v>24</v>
      </c>
      <c r="P56" s="23"/>
      <c r="Q56" s="3"/>
      <c r="W56" s="9"/>
      <c r="X56" s="9"/>
      <c r="Y56" s="9"/>
      <c r="Z56" s="9"/>
      <c r="AA56" s="9"/>
      <c r="AB56" s="9"/>
    </row>
    <row r="57" spans="1:28" s="12" customFormat="1" ht="24.75" customHeight="1" x14ac:dyDescent="0.2">
      <c r="A57" s="9"/>
      <c r="B57" s="20" t="s">
        <v>18</v>
      </c>
      <c r="C57" s="21" t="s">
        <v>167</v>
      </c>
      <c r="D57" s="21" t="s">
        <v>168</v>
      </c>
      <c r="E57" s="21" t="s">
        <v>169</v>
      </c>
      <c r="F57" s="21" t="s">
        <v>170</v>
      </c>
      <c r="G57" s="22" t="s">
        <v>22</v>
      </c>
      <c r="H57" s="23" t="s">
        <v>23</v>
      </c>
      <c r="I57" s="24">
        <v>3</v>
      </c>
      <c r="J57" s="24">
        <v>5200</v>
      </c>
      <c r="K57" s="24">
        <f t="shared" si="1"/>
        <v>15600</v>
      </c>
      <c r="L57" s="24"/>
      <c r="M57" s="26"/>
      <c r="N57" s="24"/>
      <c r="O57" s="22" t="s">
        <v>65</v>
      </c>
      <c r="P57" s="23"/>
      <c r="Q57" s="9"/>
      <c r="W57" s="9"/>
      <c r="X57" s="9"/>
      <c r="Y57" s="9"/>
      <c r="Z57" s="9"/>
      <c r="AA57" s="9"/>
      <c r="AB57" s="9"/>
    </row>
    <row r="58" spans="1:28" s="12" customFormat="1" ht="24.75" customHeight="1" x14ac:dyDescent="0.2">
      <c r="A58" s="9"/>
      <c r="B58" s="20" t="s">
        <v>18</v>
      </c>
      <c r="C58" s="21" t="s">
        <v>171</v>
      </c>
      <c r="D58" s="21" t="s">
        <v>172</v>
      </c>
      <c r="E58" s="21" t="s">
        <v>173</v>
      </c>
      <c r="F58" s="21" t="s">
        <v>174</v>
      </c>
      <c r="G58" s="22" t="s">
        <v>22</v>
      </c>
      <c r="H58" s="23" t="s">
        <v>175</v>
      </c>
      <c r="I58" s="24">
        <v>9</v>
      </c>
      <c r="J58" s="24">
        <v>4500</v>
      </c>
      <c r="K58" s="24">
        <f t="shared" si="1"/>
        <v>40500</v>
      </c>
      <c r="L58" s="24"/>
      <c r="M58" s="26"/>
      <c r="N58" s="24"/>
      <c r="O58" s="22" t="s">
        <v>65</v>
      </c>
      <c r="P58" s="23"/>
      <c r="Q58" s="28"/>
      <c r="W58" s="9"/>
      <c r="X58" s="9"/>
      <c r="Y58" s="9"/>
      <c r="Z58" s="9"/>
      <c r="AA58" s="9"/>
      <c r="AB58" s="9"/>
    </row>
    <row r="59" spans="1:28" s="12" customFormat="1" ht="25.5" x14ac:dyDescent="0.2">
      <c r="A59" s="9"/>
      <c r="B59" s="20" t="s">
        <v>18</v>
      </c>
      <c r="C59" s="21" t="s">
        <v>176</v>
      </c>
      <c r="D59" s="21" t="s">
        <v>177</v>
      </c>
      <c r="E59" s="21" t="s">
        <v>178</v>
      </c>
      <c r="F59" s="21" t="s">
        <v>179</v>
      </c>
      <c r="G59" s="22" t="s">
        <v>180</v>
      </c>
      <c r="H59" s="23" t="s">
        <v>181</v>
      </c>
      <c r="I59" s="24">
        <v>1</v>
      </c>
      <c r="J59" s="24">
        <v>42655800</v>
      </c>
      <c r="K59" s="24">
        <f t="shared" si="1"/>
        <v>42655800</v>
      </c>
      <c r="L59" s="24"/>
      <c r="M59" s="26"/>
      <c r="N59" s="24"/>
      <c r="O59" s="22" t="s">
        <v>25</v>
      </c>
      <c r="P59" s="23"/>
      <c r="Q59" s="28"/>
      <c r="W59" s="9"/>
      <c r="X59" s="9"/>
      <c r="Y59" s="9"/>
      <c r="Z59" s="9"/>
      <c r="AA59" s="9"/>
      <c r="AB59" s="9"/>
    </row>
    <row r="60" spans="1:28" s="12" customFormat="1" ht="39.75" customHeight="1" x14ac:dyDescent="0.2">
      <c r="A60" s="9"/>
      <c r="B60" s="20" t="s">
        <v>18</v>
      </c>
      <c r="C60" s="21" t="s">
        <v>182</v>
      </c>
      <c r="D60" s="21" t="s">
        <v>183</v>
      </c>
      <c r="E60" s="21" t="s">
        <v>184</v>
      </c>
      <c r="F60" s="21" t="s">
        <v>185</v>
      </c>
      <c r="G60" s="22" t="s">
        <v>22</v>
      </c>
      <c r="H60" s="23" t="s">
        <v>181</v>
      </c>
      <c r="I60" s="24">
        <v>1</v>
      </c>
      <c r="J60" s="24">
        <v>8164080</v>
      </c>
      <c r="K60" s="24">
        <f t="shared" si="1"/>
        <v>8164080</v>
      </c>
      <c r="L60" s="24"/>
      <c r="M60" s="26"/>
      <c r="N60" s="24"/>
      <c r="O60" s="22" t="s">
        <v>186</v>
      </c>
      <c r="P60" s="23"/>
      <c r="Q60" s="28"/>
      <c r="W60" s="9"/>
      <c r="X60" s="9"/>
      <c r="Y60" s="9"/>
      <c r="Z60" s="9"/>
      <c r="AA60" s="9"/>
      <c r="AB60" s="9"/>
    </row>
    <row r="61" spans="1:28" s="12" customFormat="1" ht="27" customHeight="1" x14ac:dyDescent="0.2">
      <c r="A61" s="9"/>
      <c r="B61" s="20" t="s">
        <v>18</v>
      </c>
      <c r="C61" s="21" t="s">
        <v>187</v>
      </c>
      <c r="D61" s="21" t="s">
        <v>188</v>
      </c>
      <c r="E61" s="21" t="s">
        <v>189</v>
      </c>
      <c r="F61" s="21" t="s">
        <v>190</v>
      </c>
      <c r="G61" s="22" t="s">
        <v>180</v>
      </c>
      <c r="H61" s="23" t="s">
        <v>181</v>
      </c>
      <c r="I61" s="24">
        <v>1</v>
      </c>
      <c r="J61" s="24">
        <v>21800000</v>
      </c>
      <c r="K61" s="24">
        <f t="shared" si="1"/>
        <v>21800000</v>
      </c>
      <c r="L61" s="24"/>
      <c r="M61" s="26"/>
      <c r="N61" s="24"/>
      <c r="O61" s="22" t="s">
        <v>65</v>
      </c>
      <c r="P61" s="23"/>
      <c r="Q61" s="28"/>
      <c r="W61" s="9"/>
      <c r="X61" s="9"/>
      <c r="Y61" s="9"/>
      <c r="Z61" s="9"/>
      <c r="AA61" s="9"/>
      <c r="AB61" s="9"/>
    </row>
    <row r="62" spans="1:28" s="12" customFormat="1" ht="25.5" x14ac:dyDescent="0.2">
      <c r="A62" s="9"/>
      <c r="B62" s="20" t="s">
        <v>18</v>
      </c>
      <c r="C62" s="21" t="s">
        <v>191</v>
      </c>
      <c r="D62" s="21" t="s">
        <v>192</v>
      </c>
      <c r="E62" s="21" t="s">
        <v>193</v>
      </c>
      <c r="F62" s="21" t="s">
        <v>194</v>
      </c>
      <c r="G62" s="22" t="s">
        <v>180</v>
      </c>
      <c r="H62" s="23" t="s">
        <v>181</v>
      </c>
      <c r="I62" s="24">
        <v>1</v>
      </c>
      <c r="J62" s="24">
        <v>8928571.4299999997</v>
      </c>
      <c r="K62" s="24">
        <f t="shared" si="1"/>
        <v>8928571.4299999997</v>
      </c>
      <c r="L62" s="24"/>
      <c r="M62" s="26"/>
      <c r="N62" s="24"/>
      <c r="O62" s="22" t="s">
        <v>195</v>
      </c>
      <c r="P62" s="23"/>
      <c r="Q62" s="28"/>
      <c r="W62" s="9"/>
      <c r="X62" s="9"/>
      <c r="Y62" s="9"/>
      <c r="Z62" s="9"/>
      <c r="AA62" s="9"/>
      <c r="AB62" s="9"/>
    </row>
    <row r="63" spans="1:28" s="12" customFormat="1" ht="45" customHeight="1" x14ac:dyDescent="0.2">
      <c r="A63" s="9"/>
      <c r="B63" s="20" t="s">
        <v>18</v>
      </c>
      <c r="C63" s="21" t="s">
        <v>196</v>
      </c>
      <c r="D63" s="21" t="s">
        <v>197</v>
      </c>
      <c r="E63" s="21" t="s">
        <v>198</v>
      </c>
      <c r="F63" s="21" t="s">
        <v>199</v>
      </c>
      <c r="G63" s="22" t="s">
        <v>22</v>
      </c>
      <c r="H63" s="23" t="s">
        <v>181</v>
      </c>
      <c r="I63" s="24">
        <v>1</v>
      </c>
      <c r="J63" s="24">
        <v>5860000</v>
      </c>
      <c r="K63" s="24">
        <f t="shared" si="1"/>
        <v>5860000</v>
      </c>
      <c r="L63" s="24"/>
      <c r="M63" s="26"/>
      <c r="N63" s="24"/>
      <c r="O63" s="22" t="s">
        <v>24</v>
      </c>
      <c r="P63" s="23"/>
      <c r="Q63" s="28"/>
      <c r="W63" s="9"/>
      <c r="X63" s="9"/>
      <c r="Y63" s="9"/>
      <c r="Z63" s="9"/>
      <c r="AA63" s="9"/>
      <c r="AB63" s="9"/>
    </row>
    <row r="64" spans="1:28" s="12" customFormat="1" ht="34.5" customHeight="1" x14ac:dyDescent="0.2">
      <c r="A64" s="9"/>
      <c r="B64" s="20" t="s">
        <v>18</v>
      </c>
      <c r="C64" s="21" t="s">
        <v>200</v>
      </c>
      <c r="D64" s="21" t="s">
        <v>201</v>
      </c>
      <c r="E64" s="21" t="s">
        <v>202</v>
      </c>
      <c r="F64" s="21" t="s">
        <v>203</v>
      </c>
      <c r="G64" s="22" t="s">
        <v>95</v>
      </c>
      <c r="H64" s="23" t="s">
        <v>181</v>
      </c>
      <c r="I64" s="24">
        <v>1</v>
      </c>
      <c r="J64" s="24">
        <v>264000</v>
      </c>
      <c r="K64" s="24">
        <f t="shared" si="1"/>
        <v>264000</v>
      </c>
      <c r="L64" s="24"/>
      <c r="M64" s="26"/>
      <c r="N64" s="24"/>
      <c r="O64" s="22" t="s">
        <v>25</v>
      </c>
      <c r="P64" s="23"/>
      <c r="Q64" s="28"/>
      <c r="W64" s="9"/>
      <c r="X64" s="9"/>
      <c r="Y64" s="9"/>
      <c r="Z64" s="9"/>
      <c r="AA64" s="9"/>
      <c r="AB64" s="9"/>
    </row>
    <row r="65" spans="1:28" s="12" customFormat="1" ht="37.5" customHeight="1" x14ac:dyDescent="0.2">
      <c r="A65" s="9"/>
      <c r="B65" s="20" t="s">
        <v>18</v>
      </c>
      <c r="C65" s="21" t="s">
        <v>200</v>
      </c>
      <c r="D65" s="21" t="s">
        <v>201</v>
      </c>
      <c r="E65" s="21" t="s">
        <v>204</v>
      </c>
      <c r="F65" s="21" t="s">
        <v>205</v>
      </c>
      <c r="G65" s="22" t="s">
        <v>95</v>
      </c>
      <c r="H65" s="23" t="s">
        <v>181</v>
      </c>
      <c r="I65" s="24">
        <v>1</v>
      </c>
      <c r="J65" s="24">
        <v>468000</v>
      </c>
      <c r="K65" s="24">
        <f t="shared" si="1"/>
        <v>468000</v>
      </c>
      <c r="L65" s="24"/>
      <c r="M65" s="26"/>
      <c r="N65" s="24"/>
      <c r="O65" s="22" t="s">
        <v>25</v>
      </c>
      <c r="P65" s="23"/>
      <c r="Q65" s="28"/>
      <c r="W65" s="9"/>
      <c r="X65" s="9"/>
      <c r="Y65" s="9"/>
      <c r="Z65" s="9"/>
      <c r="AA65" s="9"/>
      <c r="AB65" s="9"/>
    </row>
    <row r="66" spans="1:28" s="12" customFormat="1" ht="38.25" x14ac:dyDescent="0.2">
      <c r="A66" s="9"/>
      <c r="B66" s="20" t="s">
        <v>18</v>
      </c>
      <c r="C66" s="21" t="s">
        <v>206</v>
      </c>
      <c r="D66" s="21" t="s">
        <v>207</v>
      </c>
      <c r="E66" s="21" t="s">
        <v>208</v>
      </c>
      <c r="F66" s="21" t="s">
        <v>209</v>
      </c>
      <c r="G66" s="22" t="s">
        <v>95</v>
      </c>
      <c r="H66" s="23" t="s">
        <v>181</v>
      </c>
      <c r="I66" s="24">
        <v>1</v>
      </c>
      <c r="J66" s="24">
        <v>99000.000000000015</v>
      </c>
      <c r="K66" s="24">
        <f t="shared" si="1"/>
        <v>99000.000000000015</v>
      </c>
      <c r="L66" s="24"/>
      <c r="M66" s="26"/>
      <c r="N66" s="24"/>
      <c r="O66" s="22" t="s">
        <v>25</v>
      </c>
      <c r="P66" s="23"/>
      <c r="Q66" s="28"/>
      <c r="W66" s="9"/>
      <c r="X66" s="9"/>
      <c r="Y66" s="9"/>
      <c r="Z66" s="9"/>
      <c r="AA66" s="9"/>
      <c r="AB66" s="9"/>
    </row>
    <row r="67" spans="1:28" s="12" customFormat="1" ht="34.5" customHeight="1" x14ac:dyDescent="0.2">
      <c r="A67" s="9"/>
      <c r="B67" s="20" t="s">
        <v>18</v>
      </c>
      <c r="C67" s="21" t="s">
        <v>210</v>
      </c>
      <c r="D67" s="21" t="s">
        <v>211</v>
      </c>
      <c r="E67" s="21" t="s">
        <v>212</v>
      </c>
      <c r="F67" s="21" t="s">
        <v>213</v>
      </c>
      <c r="G67" s="22" t="s">
        <v>95</v>
      </c>
      <c r="H67" s="23" t="s">
        <v>214</v>
      </c>
      <c r="I67" s="24">
        <v>1</v>
      </c>
      <c r="J67" s="24">
        <v>361900.00000000023</v>
      </c>
      <c r="K67" s="24">
        <f t="shared" si="1"/>
        <v>361900.00000000023</v>
      </c>
      <c r="L67" s="24"/>
      <c r="M67" s="26"/>
      <c r="N67" s="24"/>
      <c r="O67" s="22" t="s">
        <v>25</v>
      </c>
      <c r="P67" s="23"/>
      <c r="Q67" s="28"/>
      <c r="W67" s="9"/>
      <c r="X67" s="9"/>
      <c r="Y67" s="9"/>
      <c r="Z67" s="9"/>
      <c r="AA67" s="9"/>
      <c r="AB67" s="9"/>
    </row>
    <row r="68" spans="1:28" s="12" customFormat="1" ht="30.75" customHeight="1" x14ac:dyDescent="0.2">
      <c r="A68" s="9"/>
      <c r="B68" s="20" t="s">
        <v>18</v>
      </c>
      <c r="C68" s="21" t="s">
        <v>210</v>
      </c>
      <c r="D68" s="21" t="s">
        <v>211</v>
      </c>
      <c r="E68" s="21" t="s">
        <v>215</v>
      </c>
      <c r="F68" s="21" t="s">
        <v>216</v>
      </c>
      <c r="G68" s="22" t="s">
        <v>95</v>
      </c>
      <c r="H68" s="23" t="s">
        <v>214</v>
      </c>
      <c r="I68" s="24">
        <v>1</v>
      </c>
      <c r="J68" s="24">
        <v>1351900</v>
      </c>
      <c r="K68" s="24">
        <f t="shared" si="1"/>
        <v>1351900</v>
      </c>
      <c r="L68" s="24"/>
      <c r="M68" s="26"/>
      <c r="N68" s="24"/>
      <c r="O68" s="22" t="s">
        <v>25</v>
      </c>
      <c r="P68" s="23"/>
      <c r="Q68" s="28"/>
      <c r="W68" s="9"/>
      <c r="X68" s="9"/>
      <c r="Y68" s="9"/>
      <c r="Z68" s="9"/>
      <c r="AA68" s="9"/>
      <c r="AB68" s="9"/>
    </row>
    <row r="69" spans="1:28" s="12" customFormat="1" ht="25.5" x14ac:dyDescent="0.2">
      <c r="A69" s="9"/>
      <c r="B69" s="20" t="s">
        <v>18</v>
      </c>
      <c r="C69" s="21" t="s">
        <v>217</v>
      </c>
      <c r="D69" s="21" t="s">
        <v>218</v>
      </c>
      <c r="E69" s="21" t="s">
        <v>219</v>
      </c>
      <c r="F69" s="21" t="s">
        <v>220</v>
      </c>
      <c r="G69" s="22" t="s">
        <v>95</v>
      </c>
      <c r="H69" s="23" t="s">
        <v>181</v>
      </c>
      <c r="I69" s="24">
        <v>1</v>
      </c>
      <c r="J69" s="24">
        <v>5900</v>
      </c>
      <c r="K69" s="24">
        <f t="shared" si="1"/>
        <v>5900</v>
      </c>
      <c r="L69" s="24"/>
      <c r="M69" s="26"/>
      <c r="N69" s="24"/>
      <c r="O69" s="22" t="s">
        <v>24</v>
      </c>
      <c r="P69" s="23"/>
      <c r="Q69" s="28"/>
      <c r="W69" s="9"/>
      <c r="X69" s="9"/>
      <c r="Y69" s="9"/>
      <c r="Z69" s="9"/>
      <c r="AA69" s="9"/>
      <c r="AB69" s="9"/>
    </row>
    <row r="70" spans="1:28" s="12" customFormat="1" ht="25.5" x14ac:dyDescent="0.2">
      <c r="A70" s="9"/>
      <c r="B70" s="20" t="s">
        <v>18</v>
      </c>
      <c r="C70" s="21" t="s">
        <v>217</v>
      </c>
      <c r="D70" s="21" t="s">
        <v>218</v>
      </c>
      <c r="E70" s="21" t="s">
        <v>221</v>
      </c>
      <c r="F70" s="21" t="s">
        <v>222</v>
      </c>
      <c r="G70" s="22" t="s">
        <v>95</v>
      </c>
      <c r="H70" s="23" t="s">
        <v>181</v>
      </c>
      <c r="I70" s="24">
        <v>1</v>
      </c>
      <c r="J70" s="24">
        <v>11800</v>
      </c>
      <c r="K70" s="24">
        <f t="shared" si="1"/>
        <v>11800</v>
      </c>
      <c r="L70" s="24"/>
      <c r="M70" s="26"/>
      <c r="N70" s="24"/>
      <c r="O70" s="22" t="s">
        <v>186</v>
      </c>
      <c r="P70" s="23"/>
      <c r="Q70" s="28"/>
      <c r="W70" s="9"/>
      <c r="X70" s="9"/>
      <c r="Y70" s="9"/>
      <c r="Z70" s="9"/>
      <c r="AA70" s="9"/>
      <c r="AB70" s="9"/>
    </row>
    <row r="71" spans="1:28" s="12" customFormat="1" ht="37.5" customHeight="1" x14ac:dyDescent="0.2">
      <c r="A71" s="9"/>
      <c r="B71" s="20" t="s">
        <v>18</v>
      </c>
      <c r="C71" s="21" t="s">
        <v>223</v>
      </c>
      <c r="D71" s="21" t="s">
        <v>224</v>
      </c>
      <c r="E71" s="21" t="s">
        <v>225</v>
      </c>
      <c r="F71" s="21" t="s">
        <v>226</v>
      </c>
      <c r="G71" s="22" t="s">
        <v>22</v>
      </c>
      <c r="H71" s="23" t="s">
        <v>181</v>
      </c>
      <c r="I71" s="24">
        <v>1</v>
      </c>
      <c r="J71" s="24">
        <v>245000</v>
      </c>
      <c r="K71" s="24">
        <f t="shared" si="1"/>
        <v>245000</v>
      </c>
      <c r="L71" s="24"/>
      <c r="M71" s="26"/>
      <c r="N71" s="24"/>
      <c r="O71" s="22" t="s">
        <v>227</v>
      </c>
      <c r="P71" s="29"/>
      <c r="Q71" s="28"/>
      <c r="W71" s="9"/>
      <c r="X71" s="9"/>
      <c r="Y71" s="9"/>
      <c r="Z71" s="9"/>
      <c r="AA71" s="9"/>
      <c r="AB71" s="9"/>
    </row>
    <row r="72" spans="1:28" s="12" customFormat="1" ht="60" customHeight="1" x14ac:dyDescent="0.2">
      <c r="A72" s="9"/>
      <c r="B72" s="20" t="s">
        <v>18</v>
      </c>
      <c r="C72" s="21" t="s">
        <v>228</v>
      </c>
      <c r="D72" s="21" t="s">
        <v>229</v>
      </c>
      <c r="E72" s="21" t="s">
        <v>230</v>
      </c>
      <c r="F72" s="21" t="s">
        <v>231</v>
      </c>
      <c r="G72" s="22" t="s">
        <v>95</v>
      </c>
      <c r="H72" s="23" t="s">
        <v>181</v>
      </c>
      <c r="I72" s="24">
        <v>1</v>
      </c>
      <c r="J72" s="24">
        <v>4896500</v>
      </c>
      <c r="K72" s="24">
        <f t="shared" si="1"/>
        <v>4896500</v>
      </c>
      <c r="L72" s="24"/>
      <c r="M72" s="26"/>
      <c r="N72" s="24"/>
      <c r="O72" s="22" t="s">
        <v>232</v>
      </c>
      <c r="P72" s="29"/>
      <c r="Q72" s="28"/>
      <c r="W72" s="9"/>
      <c r="X72" s="9"/>
      <c r="Y72" s="9"/>
      <c r="Z72" s="9"/>
      <c r="AA72" s="9"/>
      <c r="AB72" s="9"/>
    </row>
    <row r="73" spans="1:28" s="12" customFormat="1" ht="44.25" customHeight="1" x14ac:dyDescent="0.2">
      <c r="A73" s="9"/>
      <c r="B73" s="20" t="s">
        <v>18</v>
      </c>
      <c r="C73" s="21" t="s">
        <v>223</v>
      </c>
      <c r="D73" s="21" t="s">
        <v>224</v>
      </c>
      <c r="E73" s="21" t="s">
        <v>233</v>
      </c>
      <c r="F73" s="21" t="s">
        <v>234</v>
      </c>
      <c r="G73" s="22" t="s">
        <v>95</v>
      </c>
      <c r="H73" s="23" t="s">
        <v>181</v>
      </c>
      <c r="I73" s="24">
        <v>1</v>
      </c>
      <c r="J73" s="24">
        <v>1905822</v>
      </c>
      <c r="K73" s="24">
        <f t="shared" si="1"/>
        <v>1905822</v>
      </c>
      <c r="L73" s="24"/>
      <c r="M73" s="26"/>
      <c r="N73" s="24"/>
      <c r="O73" s="22" t="s">
        <v>232</v>
      </c>
      <c r="P73" s="29"/>
      <c r="Q73" s="28"/>
      <c r="W73" s="9"/>
      <c r="X73" s="9"/>
      <c r="Y73" s="9"/>
      <c r="Z73" s="9"/>
      <c r="AA73" s="9"/>
      <c r="AB73" s="9"/>
    </row>
    <row r="74" spans="1:28" s="12" customFormat="1" ht="32.25" customHeight="1" x14ac:dyDescent="0.2">
      <c r="A74" s="9"/>
      <c r="B74" s="20" t="s">
        <v>18</v>
      </c>
      <c r="C74" s="21" t="s">
        <v>223</v>
      </c>
      <c r="D74" s="21" t="s">
        <v>224</v>
      </c>
      <c r="E74" s="21" t="s">
        <v>235</v>
      </c>
      <c r="F74" s="21" t="s">
        <v>236</v>
      </c>
      <c r="G74" s="22" t="s">
        <v>95</v>
      </c>
      <c r="H74" s="23" t="s">
        <v>181</v>
      </c>
      <c r="I74" s="24">
        <v>1</v>
      </c>
      <c r="J74" s="24">
        <v>4995000</v>
      </c>
      <c r="K74" s="24">
        <f t="shared" si="1"/>
        <v>4995000</v>
      </c>
      <c r="L74" s="24"/>
      <c r="M74" s="26"/>
      <c r="N74" s="24"/>
      <c r="O74" s="22" t="s">
        <v>232</v>
      </c>
      <c r="P74" s="29"/>
      <c r="Q74" s="28"/>
      <c r="W74" s="9"/>
      <c r="X74" s="9"/>
      <c r="Y74" s="9"/>
      <c r="Z74" s="9"/>
      <c r="AA74" s="9"/>
      <c r="AB74" s="9"/>
    </row>
    <row r="75" spans="1:28" s="12" customFormat="1" ht="32.25" customHeight="1" x14ac:dyDescent="0.2">
      <c r="A75" s="9"/>
      <c r="B75" s="20" t="s">
        <v>18</v>
      </c>
      <c r="C75" s="21" t="s">
        <v>223</v>
      </c>
      <c r="D75" s="21" t="s">
        <v>224</v>
      </c>
      <c r="E75" s="21" t="s">
        <v>237</v>
      </c>
      <c r="F75" s="21" t="s">
        <v>238</v>
      </c>
      <c r="G75" s="22" t="s">
        <v>95</v>
      </c>
      <c r="H75" s="23" t="s">
        <v>181</v>
      </c>
      <c r="I75" s="24">
        <v>1</v>
      </c>
      <c r="J75" s="24">
        <v>2160000</v>
      </c>
      <c r="K75" s="24">
        <f t="shared" si="1"/>
        <v>2160000</v>
      </c>
      <c r="L75" s="24"/>
      <c r="M75" s="26"/>
      <c r="N75" s="24"/>
      <c r="O75" s="22" t="s">
        <v>232</v>
      </c>
      <c r="P75" s="29"/>
      <c r="Q75" s="28"/>
      <c r="W75" s="9"/>
      <c r="X75" s="9"/>
      <c r="Y75" s="9"/>
      <c r="Z75" s="9"/>
      <c r="AA75" s="9"/>
      <c r="AB75" s="9"/>
    </row>
    <row r="76" spans="1:28" s="12" customFormat="1" ht="57" customHeight="1" x14ac:dyDescent="0.2">
      <c r="A76" s="9"/>
      <c r="B76" s="20" t="s">
        <v>18</v>
      </c>
      <c r="C76" s="21" t="s">
        <v>223</v>
      </c>
      <c r="D76" s="21" t="s">
        <v>224</v>
      </c>
      <c r="E76" s="21" t="s">
        <v>239</v>
      </c>
      <c r="F76" s="21" t="s">
        <v>240</v>
      </c>
      <c r="G76" s="22" t="s">
        <v>95</v>
      </c>
      <c r="H76" s="23" t="s">
        <v>181</v>
      </c>
      <c r="I76" s="24">
        <v>1</v>
      </c>
      <c r="J76" s="24">
        <v>3810170.69</v>
      </c>
      <c r="K76" s="24">
        <f t="shared" si="1"/>
        <v>3810170.69</v>
      </c>
      <c r="L76" s="24"/>
      <c r="M76" s="26"/>
      <c r="N76" s="24"/>
      <c r="O76" s="22" t="s">
        <v>241</v>
      </c>
      <c r="P76" s="29"/>
      <c r="Q76" s="28"/>
      <c r="W76" s="9"/>
      <c r="X76" s="9"/>
      <c r="Y76" s="9"/>
      <c r="Z76" s="9"/>
      <c r="AA76" s="9"/>
      <c r="AB76" s="9"/>
    </row>
    <row r="77" spans="1:28" s="12" customFormat="1" ht="54" customHeight="1" x14ac:dyDescent="0.2">
      <c r="A77" s="9"/>
      <c r="B77" s="20" t="s">
        <v>18</v>
      </c>
      <c r="C77" s="21" t="s">
        <v>223</v>
      </c>
      <c r="D77" s="21" t="s">
        <v>224</v>
      </c>
      <c r="E77" s="21" t="s">
        <v>242</v>
      </c>
      <c r="F77" s="21" t="s">
        <v>243</v>
      </c>
      <c r="G77" s="22" t="s">
        <v>95</v>
      </c>
      <c r="H77" s="23" t="s">
        <v>181</v>
      </c>
      <c r="I77" s="24">
        <v>1</v>
      </c>
      <c r="J77" s="24">
        <v>8493824</v>
      </c>
      <c r="K77" s="24">
        <f t="shared" si="1"/>
        <v>8493824</v>
      </c>
      <c r="L77" s="24"/>
      <c r="M77" s="26"/>
      <c r="N77" s="24"/>
      <c r="O77" s="22" t="s">
        <v>241</v>
      </c>
      <c r="P77" s="29"/>
      <c r="Q77" s="28"/>
      <c r="W77" s="9"/>
      <c r="X77" s="9"/>
      <c r="Y77" s="9"/>
      <c r="Z77" s="9"/>
      <c r="AA77" s="9"/>
      <c r="AB77" s="9"/>
    </row>
    <row r="78" spans="1:28" s="12" customFormat="1" ht="25.5" x14ac:dyDescent="0.2">
      <c r="A78" s="9"/>
      <c r="B78" s="20" t="s">
        <v>18</v>
      </c>
      <c r="C78" s="21" t="s">
        <v>223</v>
      </c>
      <c r="D78" s="21" t="s">
        <v>224</v>
      </c>
      <c r="E78" s="21" t="s">
        <v>244</v>
      </c>
      <c r="F78" s="21" t="s">
        <v>245</v>
      </c>
      <c r="G78" s="22" t="s">
        <v>22</v>
      </c>
      <c r="H78" s="23" t="s">
        <v>181</v>
      </c>
      <c r="I78" s="24">
        <v>1</v>
      </c>
      <c r="J78" s="24">
        <v>776785.71</v>
      </c>
      <c r="K78" s="24">
        <f t="shared" si="1"/>
        <v>776785.71</v>
      </c>
      <c r="L78" s="24"/>
      <c r="M78" s="26"/>
      <c r="N78" s="24"/>
      <c r="O78" s="22" t="s">
        <v>227</v>
      </c>
      <c r="P78" s="29"/>
      <c r="Q78" s="28"/>
      <c r="W78" s="9"/>
      <c r="X78" s="9"/>
      <c r="Y78" s="9"/>
      <c r="Z78" s="9"/>
      <c r="AA78" s="9"/>
      <c r="AB78" s="9"/>
    </row>
    <row r="79" spans="1:28" s="12" customFormat="1" ht="38.25" x14ac:dyDescent="0.2">
      <c r="A79" s="9"/>
      <c r="B79" s="20" t="s">
        <v>18</v>
      </c>
      <c r="C79" s="21" t="s">
        <v>223</v>
      </c>
      <c r="D79" s="21" t="s">
        <v>224</v>
      </c>
      <c r="E79" s="21" t="s">
        <v>246</v>
      </c>
      <c r="F79" s="21" t="s">
        <v>247</v>
      </c>
      <c r="G79" s="22" t="s">
        <v>22</v>
      </c>
      <c r="H79" s="23" t="s">
        <v>181</v>
      </c>
      <c r="I79" s="24">
        <v>1</v>
      </c>
      <c r="J79" s="24">
        <v>300000</v>
      </c>
      <c r="K79" s="24">
        <f t="shared" si="1"/>
        <v>300000</v>
      </c>
      <c r="L79" s="24"/>
      <c r="M79" s="26"/>
      <c r="N79" s="24"/>
      <c r="O79" s="22" t="s">
        <v>195</v>
      </c>
      <c r="P79" s="29"/>
      <c r="Q79" s="28"/>
      <c r="W79" s="9"/>
      <c r="X79" s="9"/>
      <c r="Y79" s="9"/>
      <c r="Z79" s="9"/>
      <c r="AA79" s="9"/>
      <c r="AB79" s="9"/>
    </row>
    <row r="80" spans="1:28" s="12" customFormat="1" ht="25.5" x14ac:dyDescent="0.2">
      <c r="A80" s="9"/>
      <c r="B80" s="20" t="s">
        <v>18</v>
      </c>
      <c r="C80" s="21" t="s">
        <v>223</v>
      </c>
      <c r="D80" s="21" t="s">
        <v>224</v>
      </c>
      <c r="E80" s="21" t="s">
        <v>248</v>
      </c>
      <c r="F80" s="21" t="s">
        <v>249</v>
      </c>
      <c r="G80" s="22" t="s">
        <v>22</v>
      </c>
      <c r="H80" s="23" t="s">
        <v>181</v>
      </c>
      <c r="I80" s="24">
        <v>1</v>
      </c>
      <c r="J80" s="24">
        <v>210000</v>
      </c>
      <c r="K80" s="24">
        <f t="shared" si="1"/>
        <v>210000</v>
      </c>
      <c r="L80" s="24"/>
      <c r="M80" s="26"/>
      <c r="N80" s="24"/>
      <c r="O80" s="22" t="s">
        <v>195</v>
      </c>
      <c r="P80" s="29"/>
      <c r="Q80" s="28"/>
      <c r="W80" s="9"/>
      <c r="X80" s="9"/>
      <c r="Y80" s="9"/>
      <c r="Z80" s="9"/>
      <c r="AA80" s="9"/>
      <c r="AB80" s="9"/>
    </row>
    <row r="81" spans="1:28" s="12" customFormat="1" ht="31.5" customHeight="1" x14ac:dyDescent="0.2">
      <c r="A81" s="9"/>
      <c r="B81" s="20" t="s">
        <v>18</v>
      </c>
      <c r="C81" s="21" t="s">
        <v>223</v>
      </c>
      <c r="D81" s="21" t="s">
        <v>224</v>
      </c>
      <c r="E81" s="21" t="s">
        <v>250</v>
      </c>
      <c r="F81" s="21" t="s">
        <v>251</v>
      </c>
      <c r="G81" s="22" t="s">
        <v>22</v>
      </c>
      <c r="H81" s="23" t="s">
        <v>181</v>
      </c>
      <c r="I81" s="24">
        <v>1</v>
      </c>
      <c r="J81" s="24">
        <v>75000</v>
      </c>
      <c r="K81" s="24">
        <f t="shared" si="1"/>
        <v>75000</v>
      </c>
      <c r="L81" s="24"/>
      <c r="M81" s="26"/>
      <c r="N81" s="24"/>
      <c r="O81" s="22" t="s">
        <v>195</v>
      </c>
      <c r="P81" s="29"/>
      <c r="Q81" s="28"/>
      <c r="W81" s="9"/>
      <c r="X81" s="9"/>
      <c r="Y81" s="9"/>
      <c r="Z81" s="9"/>
      <c r="AA81" s="9"/>
      <c r="AB81" s="9"/>
    </row>
    <row r="82" spans="1:28" s="12" customFormat="1" ht="25.5" x14ac:dyDescent="0.2">
      <c r="A82" s="9"/>
      <c r="B82" s="20" t="s">
        <v>18</v>
      </c>
      <c r="C82" s="21" t="s">
        <v>252</v>
      </c>
      <c r="D82" s="21" t="s">
        <v>253</v>
      </c>
      <c r="E82" s="21" t="s">
        <v>254</v>
      </c>
      <c r="F82" s="21" t="s">
        <v>255</v>
      </c>
      <c r="G82" s="22" t="s">
        <v>95</v>
      </c>
      <c r="H82" s="23" t="s">
        <v>181</v>
      </c>
      <c r="I82" s="24">
        <v>1</v>
      </c>
      <c r="J82" s="24">
        <v>2339700</v>
      </c>
      <c r="K82" s="24">
        <f t="shared" si="1"/>
        <v>2339700</v>
      </c>
      <c r="L82" s="24"/>
      <c r="M82" s="26"/>
      <c r="N82" s="24"/>
      <c r="O82" s="22" t="s">
        <v>25</v>
      </c>
      <c r="P82" s="29"/>
      <c r="Q82" s="28"/>
      <c r="W82" s="9"/>
      <c r="X82" s="9"/>
      <c r="Y82" s="9"/>
      <c r="Z82" s="9"/>
      <c r="AA82" s="9"/>
      <c r="AB82" s="9"/>
    </row>
    <row r="83" spans="1:28" s="12" customFormat="1" ht="38.25" x14ac:dyDescent="0.2">
      <c r="A83" s="9"/>
      <c r="B83" s="20" t="s">
        <v>18</v>
      </c>
      <c r="C83" s="21" t="s">
        <v>256</v>
      </c>
      <c r="D83" s="21" t="s">
        <v>257</v>
      </c>
      <c r="E83" s="21" t="s">
        <v>258</v>
      </c>
      <c r="F83" s="21" t="s">
        <v>259</v>
      </c>
      <c r="G83" s="22" t="s">
        <v>95</v>
      </c>
      <c r="H83" s="23" t="s">
        <v>181</v>
      </c>
      <c r="I83" s="24">
        <v>1</v>
      </c>
      <c r="J83" s="24">
        <v>1379816.25</v>
      </c>
      <c r="K83" s="24">
        <f t="shared" si="1"/>
        <v>1379816.25</v>
      </c>
      <c r="L83" s="24"/>
      <c r="M83" s="26"/>
      <c r="N83" s="24"/>
      <c r="O83" s="22" t="s">
        <v>25</v>
      </c>
      <c r="P83" s="29"/>
      <c r="Q83" s="28"/>
      <c r="W83" s="9"/>
      <c r="X83" s="9"/>
      <c r="Y83" s="9"/>
      <c r="Z83" s="9"/>
      <c r="AA83" s="9"/>
      <c r="AB83" s="9"/>
    </row>
    <row r="84" spans="1:28" s="12" customFormat="1" ht="38.25" x14ac:dyDescent="0.2">
      <c r="A84" s="9"/>
      <c r="B84" s="20" t="s">
        <v>18</v>
      </c>
      <c r="C84" s="21" t="s">
        <v>260</v>
      </c>
      <c r="D84" s="21" t="s">
        <v>261</v>
      </c>
      <c r="E84" s="21" t="s">
        <v>262</v>
      </c>
      <c r="F84" s="21" t="s">
        <v>263</v>
      </c>
      <c r="G84" s="22" t="s">
        <v>264</v>
      </c>
      <c r="H84" s="23" t="s">
        <v>181</v>
      </c>
      <c r="I84" s="24">
        <v>1</v>
      </c>
      <c r="J84" s="24">
        <f>1763823.28/1.12*3</f>
        <v>4724526.6428571418</v>
      </c>
      <c r="K84" s="24">
        <f t="shared" si="1"/>
        <v>4724526.6428571418</v>
      </c>
      <c r="L84" s="24"/>
      <c r="M84" s="30"/>
      <c r="N84" s="24"/>
      <c r="O84" s="22" t="s">
        <v>25</v>
      </c>
      <c r="P84" s="23"/>
      <c r="Q84" s="28"/>
      <c r="W84" s="9"/>
      <c r="X84" s="9"/>
      <c r="Y84" s="9"/>
      <c r="Z84" s="9"/>
      <c r="AA84" s="9"/>
      <c r="AB84" s="9"/>
    </row>
    <row r="85" spans="1:28" s="12" customFormat="1" ht="32.25" customHeight="1" x14ac:dyDescent="0.2">
      <c r="A85" s="9"/>
      <c r="B85" s="20" t="s">
        <v>18</v>
      </c>
      <c r="C85" s="21" t="s">
        <v>260</v>
      </c>
      <c r="D85" s="21" t="s">
        <v>261</v>
      </c>
      <c r="E85" s="21" t="s">
        <v>262</v>
      </c>
      <c r="F85" s="21" t="s">
        <v>263</v>
      </c>
      <c r="G85" s="22" t="s">
        <v>180</v>
      </c>
      <c r="H85" s="23" t="s">
        <v>181</v>
      </c>
      <c r="I85" s="24">
        <v>1</v>
      </c>
      <c r="J85" s="24">
        <v>32688000</v>
      </c>
      <c r="K85" s="24">
        <f t="shared" si="1"/>
        <v>32688000</v>
      </c>
      <c r="L85" s="24"/>
      <c r="M85" s="26"/>
      <c r="N85" s="24"/>
      <c r="O85" s="22" t="s">
        <v>25</v>
      </c>
      <c r="P85" s="23"/>
      <c r="Q85" s="28"/>
      <c r="W85" s="9"/>
      <c r="X85" s="9"/>
      <c r="Y85" s="9"/>
      <c r="Z85" s="9"/>
      <c r="AA85" s="9"/>
      <c r="AB85" s="9"/>
    </row>
    <row r="86" spans="1:28" s="12" customFormat="1" ht="37.5" customHeight="1" x14ac:dyDescent="0.2">
      <c r="A86" s="9"/>
      <c r="B86" s="20" t="s">
        <v>18</v>
      </c>
      <c r="C86" s="21" t="s">
        <v>260</v>
      </c>
      <c r="D86" s="21" t="s">
        <v>261</v>
      </c>
      <c r="E86" s="21" t="s">
        <v>265</v>
      </c>
      <c r="F86" s="21" t="s">
        <v>266</v>
      </c>
      <c r="G86" s="22" t="s">
        <v>264</v>
      </c>
      <c r="H86" s="23" t="s">
        <v>181</v>
      </c>
      <c r="I86" s="24">
        <v>1</v>
      </c>
      <c r="J86" s="24">
        <f>1878689.12/1.12*3</f>
        <v>5032203</v>
      </c>
      <c r="K86" s="24">
        <f t="shared" si="1"/>
        <v>5032203</v>
      </c>
      <c r="L86" s="24"/>
      <c r="M86" s="31"/>
      <c r="N86" s="24"/>
      <c r="O86" s="22" t="s">
        <v>25</v>
      </c>
      <c r="P86" s="23"/>
      <c r="Q86" s="28"/>
      <c r="W86" s="9"/>
      <c r="X86" s="9"/>
      <c r="Y86" s="9"/>
      <c r="Z86" s="9"/>
      <c r="AA86" s="9"/>
      <c r="AB86" s="9"/>
    </row>
    <row r="87" spans="1:28" s="12" customFormat="1" ht="28.5" customHeight="1" x14ac:dyDescent="0.2">
      <c r="A87" s="9"/>
      <c r="B87" s="20" t="s">
        <v>18</v>
      </c>
      <c r="C87" s="21" t="s">
        <v>260</v>
      </c>
      <c r="D87" s="21" t="s">
        <v>261</v>
      </c>
      <c r="E87" s="21" t="s">
        <v>265</v>
      </c>
      <c r="F87" s="21" t="s">
        <v>266</v>
      </c>
      <c r="G87" s="22" t="s">
        <v>180</v>
      </c>
      <c r="H87" s="23" t="s">
        <v>181</v>
      </c>
      <c r="I87" s="24">
        <v>1</v>
      </c>
      <c r="J87" s="24">
        <v>32688000</v>
      </c>
      <c r="K87" s="24">
        <f t="shared" si="1"/>
        <v>32688000</v>
      </c>
      <c r="L87" s="24"/>
      <c r="M87" s="26"/>
      <c r="N87" s="24"/>
      <c r="O87" s="22" t="s">
        <v>25</v>
      </c>
      <c r="P87" s="23"/>
      <c r="Q87" s="28"/>
      <c r="W87" s="9"/>
      <c r="X87" s="9"/>
      <c r="Y87" s="9"/>
      <c r="Z87" s="9"/>
      <c r="AA87" s="9"/>
      <c r="AB87" s="9"/>
    </row>
    <row r="88" spans="1:28" s="12" customFormat="1" ht="42" customHeight="1" x14ac:dyDescent="0.2">
      <c r="A88" s="9"/>
      <c r="B88" s="20" t="s">
        <v>18</v>
      </c>
      <c r="C88" s="21" t="s">
        <v>260</v>
      </c>
      <c r="D88" s="21" t="s">
        <v>261</v>
      </c>
      <c r="E88" s="21" t="s">
        <v>267</v>
      </c>
      <c r="F88" s="21" t="s">
        <v>268</v>
      </c>
      <c r="G88" s="22" t="s">
        <v>264</v>
      </c>
      <c r="H88" s="23" t="s">
        <v>181</v>
      </c>
      <c r="I88" s="24">
        <v>1</v>
      </c>
      <c r="J88" s="24">
        <f>1449822.52/1.12*3</f>
        <v>3883453.1785714282</v>
      </c>
      <c r="K88" s="24">
        <f t="shared" si="1"/>
        <v>3883453.1785714282</v>
      </c>
      <c r="L88" s="24"/>
      <c r="M88" s="31"/>
      <c r="N88" s="24"/>
      <c r="O88" s="22" t="s">
        <v>25</v>
      </c>
      <c r="P88" s="23"/>
      <c r="Q88" s="28"/>
      <c r="W88" s="9"/>
      <c r="X88" s="9"/>
      <c r="Y88" s="9"/>
      <c r="Z88" s="9"/>
      <c r="AA88" s="9"/>
      <c r="AB88" s="9"/>
    </row>
    <row r="89" spans="1:28" s="12" customFormat="1" ht="36" customHeight="1" x14ac:dyDescent="0.2">
      <c r="A89" s="9"/>
      <c r="B89" s="20" t="s">
        <v>18</v>
      </c>
      <c r="C89" s="21" t="s">
        <v>260</v>
      </c>
      <c r="D89" s="21" t="s">
        <v>261</v>
      </c>
      <c r="E89" s="21" t="s">
        <v>269</v>
      </c>
      <c r="F89" s="21" t="s">
        <v>268</v>
      </c>
      <c r="G89" s="22" t="s">
        <v>180</v>
      </c>
      <c r="H89" s="23" t="s">
        <v>181</v>
      </c>
      <c r="I89" s="24">
        <v>1</v>
      </c>
      <c r="J89" s="24">
        <v>11735136</v>
      </c>
      <c r="K89" s="24">
        <f t="shared" si="1"/>
        <v>11735136</v>
      </c>
      <c r="L89" s="24"/>
      <c r="M89" s="26"/>
      <c r="N89" s="24"/>
      <c r="O89" s="22" t="s">
        <v>65</v>
      </c>
      <c r="P89" s="23"/>
      <c r="Q89" s="28"/>
      <c r="W89" s="9"/>
      <c r="X89" s="9"/>
      <c r="Y89" s="9"/>
      <c r="Z89" s="9"/>
      <c r="AA89" s="9"/>
      <c r="AB89" s="9"/>
    </row>
    <row r="90" spans="1:28" s="12" customFormat="1" ht="42" customHeight="1" x14ac:dyDescent="0.2">
      <c r="A90" s="9"/>
      <c r="B90" s="20" t="s">
        <v>18</v>
      </c>
      <c r="C90" s="21" t="s">
        <v>260</v>
      </c>
      <c r="D90" s="21" t="s">
        <v>261</v>
      </c>
      <c r="E90" s="21" t="s">
        <v>270</v>
      </c>
      <c r="F90" s="21" t="s">
        <v>271</v>
      </c>
      <c r="G90" s="22" t="s">
        <v>264</v>
      </c>
      <c r="H90" s="23" t="s">
        <v>181</v>
      </c>
      <c r="I90" s="24">
        <v>1</v>
      </c>
      <c r="J90" s="24">
        <f>22400/1.12*3</f>
        <v>59999.999999999985</v>
      </c>
      <c r="K90" s="24">
        <f t="shared" si="1"/>
        <v>59999.999999999985</v>
      </c>
      <c r="L90" s="24"/>
      <c r="M90" s="31"/>
      <c r="N90" s="24"/>
      <c r="O90" s="22" t="s">
        <v>25</v>
      </c>
      <c r="P90" s="23"/>
      <c r="Q90" s="3"/>
      <c r="R90" s="32"/>
      <c r="W90" s="9"/>
      <c r="X90" s="9"/>
      <c r="Y90" s="9"/>
      <c r="Z90" s="9"/>
      <c r="AA90" s="9"/>
      <c r="AB90" s="9"/>
    </row>
    <row r="91" spans="1:28" s="12" customFormat="1" ht="36.75" customHeight="1" x14ac:dyDescent="0.2">
      <c r="A91" s="9"/>
      <c r="B91" s="20" t="s">
        <v>18</v>
      </c>
      <c r="C91" s="21" t="s">
        <v>260</v>
      </c>
      <c r="D91" s="21" t="s">
        <v>261</v>
      </c>
      <c r="E91" s="21" t="s">
        <v>270</v>
      </c>
      <c r="F91" s="21" t="s">
        <v>271</v>
      </c>
      <c r="G91" s="22" t="s">
        <v>95</v>
      </c>
      <c r="H91" s="23" t="s">
        <v>181</v>
      </c>
      <c r="I91" s="24">
        <v>1</v>
      </c>
      <c r="J91" s="24">
        <v>200892.85</v>
      </c>
      <c r="K91" s="24">
        <f t="shared" si="1"/>
        <v>200892.85</v>
      </c>
      <c r="L91" s="24"/>
      <c r="M91" s="26"/>
      <c r="N91" s="24"/>
      <c r="O91" s="22" t="s">
        <v>65</v>
      </c>
      <c r="P91" s="23"/>
      <c r="Q91" s="28"/>
      <c r="W91" s="9"/>
      <c r="X91" s="9"/>
      <c r="Y91" s="9"/>
      <c r="Z91" s="9"/>
      <c r="AA91" s="9"/>
      <c r="AB91" s="9"/>
    </row>
    <row r="92" spans="1:28" s="12" customFormat="1" ht="25.5" x14ac:dyDescent="0.2">
      <c r="A92" s="9"/>
      <c r="B92" s="20" t="s">
        <v>18</v>
      </c>
      <c r="C92" s="21" t="s">
        <v>272</v>
      </c>
      <c r="D92" s="21" t="s">
        <v>273</v>
      </c>
      <c r="E92" s="21" t="s">
        <v>274</v>
      </c>
      <c r="F92" s="21" t="s">
        <v>275</v>
      </c>
      <c r="G92" s="22" t="s">
        <v>22</v>
      </c>
      <c r="H92" s="23" t="s">
        <v>181</v>
      </c>
      <c r="I92" s="24">
        <v>1</v>
      </c>
      <c r="J92" s="24">
        <v>17600</v>
      </c>
      <c r="K92" s="24">
        <f t="shared" si="1"/>
        <v>17600</v>
      </c>
      <c r="L92" s="24"/>
      <c r="M92" s="26"/>
      <c r="N92" s="24"/>
      <c r="O92" s="22" t="s">
        <v>186</v>
      </c>
      <c r="P92" s="23"/>
      <c r="Q92" s="28"/>
      <c r="W92" s="9"/>
      <c r="X92" s="9"/>
      <c r="Y92" s="9"/>
      <c r="Z92" s="9"/>
      <c r="AA92" s="9"/>
      <c r="AB92" s="9"/>
    </row>
    <row r="93" spans="1:28" s="12" customFormat="1" ht="38.25" x14ac:dyDescent="0.2">
      <c r="A93" s="9"/>
      <c r="B93" s="20" t="s">
        <v>18</v>
      </c>
      <c r="C93" s="21" t="s">
        <v>276</v>
      </c>
      <c r="D93" s="21" t="s">
        <v>277</v>
      </c>
      <c r="E93" s="21" t="s">
        <v>278</v>
      </c>
      <c r="F93" s="21" t="s">
        <v>279</v>
      </c>
      <c r="G93" s="22" t="s">
        <v>264</v>
      </c>
      <c r="H93" s="23" t="s">
        <v>181</v>
      </c>
      <c r="I93" s="24">
        <v>1</v>
      </c>
      <c r="J93" s="24">
        <f>2202027.52/1.12*3</f>
        <v>5898287.9999999991</v>
      </c>
      <c r="K93" s="24">
        <f t="shared" si="1"/>
        <v>5898287.9999999991</v>
      </c>
      <c r="L93" s="24"/>
      <c r="M93" s="31"/>
      <c r="N93" s="24"/>
      <c r="O93" s="22" t="s">
        <v>25</v>
      </c>
      <c r="P93" s="23"/>
      <c r="Q93" s="28"/>
      <c r="W93" s="9"/>
      <c r="X93" s="9"/>
      <c r="Y93" s="9"/>
      <c r="Z93" s="9"/>
      <c r="AA93" s="9"/>
      <c r="AB93" s="9"/>
    </row>
    <row r="94" spans="1:28" s="12" customFormat="1" ht="28.5" customHeight="1" x14ac:dyDescent="0.2">
      <c r="A94" s="9"/>
      <c r="B94" s="20" t="s">
        <v>18</v>
      </c>
      <c r="C94" s="21" t="s">
        <v>276</v>
      </c>
      <c r="D94" s="21" t="s">
        <v>277</v>
      </c>
      <c r="E94" s="21" t="s">
        <v>280</v>
      </c>
      <c r="F94" s="21" t="s">
        <v>279</v>
      </c>
      <c r="G94" s="22" t="s">
        <v>180</v>
      </c>
      <c r="H94" s="23" t="s">
        <v>181</v>
      </c>
      <c r="I94" s="24">
        <v>1</v>
      </c>
      <c r="J94" s="24">
        <v>27000000</v>
      </c>
      <c r="K94" s="24">
        <f t="shared" si="1"/>
        <v>27000000</v>
      </c>
      <c r="L94" s="24"/>
      <c r="M94" s="26"/>
      <c r="N94" s="24"/>
      <c r="O94" s="22" t="s">
        <v>25</v>
      </c>
      <c r="P94" s="23"/>
      <c r="Q94" s="28"/>
      <c r="W94" s="9"/>
      <c r="X94" s="9"/>
      <c r="Y94" s="9"/>
      <c r="Z94" s="9"/>
      <c r="AA94" s="9"/>
      <c r="AB94" s="9"/>
    </row>
    <row r="95" spans="1:28" s="12" customFormat="1" ht="40.5" customHeight="1" x14ac:dyDescent="0.2">
      <c r="A95" s="9"/>
      <c r="B95" s="20" t="s">
        <v>18</v>
      </c>
      <c r="C95" s="21" t="s">
        <v>276</v>
      </c>
      <c r="D95" s="21" t="s">
        <v>277</v>
      </c>
      <c r="E95" s="21" t="s">
        <v>281</v>
      </c>
      <c r="F95" s="21" t="s">
        <v>282</v>
      </c>
      <c r="G95" s="22" t="s">
        <v>264</v>
      </c>
      <c r="H95" s="23" t="s">
        <v>181</v>
      </c>
      <c r="I95" s="24">
        <v>1</v>
      </c>
      <c r="J95" s="24">
        <f>2172800/1.12*3</f>
        <v>5819999.9999999991</v>
      </c>
      <c r="K95" s="24">
        <f t="shared" si="1"/>
        <v>5819999.9999999991</v>
      </c>
      <c r="L95" s="24"/>
      <c r="M95" s="31"/>
      <c r="N95" s="24"/>
      <c r="O95" s="22" t="s">
        <v>25</v>
      </c>
      <c r="P95" s="23"/>
      <c r="Q95" s="28"/>
      <c r="W95" s="9"/>
      <c r="X95" s="9"/>
      <c r="Y95" s="9"/>
      <c r="Z95" s="9"/>
      <c r="AA95" s="9"/>
      <c r="AB95" s="9"/>
    </row>
    <row r="96" spans="1:28" s="12" customFormat="1" ht="34.5" customHeight="1" x14ac:dyDescent="0.2">
      <c r="A96" s="9"/>
      <c r="B96" s="20" t="s">
        <v>18</v>
      </c>
      <c r="C96" s="21" t="s">
        <v>276</v>
      </c>
      <c r="D96" s="21" t="s">
        <v>277</v>
      </c>
      <c r="E96" s="21" t="s">
        <v>281</v>
      </c>
      <c r="F96" s="21" t="s">
        <v>282</v>
      </c>
      <c r="G96" s="22" t="s">
        <v>180</v>
      </c>
      <c r="H96" s="23" t="s">
        <v>181</v>
      </c>
      <c r="I96" s="24">
        <v>1</v>
      </c>
      <c r="J96" s="24">
        <v>27000000</v>
      </c>
      <c r="K96" s="24">
        <f t="shared" si="1"/>
        <v>27000000</v>
      </c>
      <c r="L96" s="24"/>
      <c r="M96" s="26"/>
      <c r="N96" s="24"/>
      <c r="O96" s="22" t="s">
        <v>25</v>
      </c>
      <c r="P96" s="23"/>
      <c r="Q96" s="28"/>
      <c r="W96" s="9"/>
      <c r="X96" s="9"/>
      <c r="Y96" s="9"/>
      <c r="Z96" s="9"/>
      <c r="AA96" s="9"/>
      <c r="AB96" s="9"/>
    </row>
    <row r="97" spans="1:28" s="12" customFormat="1" ht="34.5" customHeight="1" x14ac:dyDescent="0.2">
      <c r="A97" s="9"/>
      <c r="B97" s="20" t="s">
        <v>18</v>
      </c>
      <c r="C97" s="21" t="s">
        <v>283</v>
      </c>
      <c r="D97" s="21" t="s">
        <v>284</v>
      </c>
      <c r="E97" s="21" t="s">
        <v>285</v>
      </c>
      <c r="F97" s="21" t="s">
        <v>286</v>
      </c>
      <c r="G97" s="22" t="s">
        <v>95</v>
      </c>
      <c r="H97" s="23" t="s">
        <v>181</v>
      </c>
      <c r="I97" s="24">
        <v>1</v>
      </c>
      <c r="J97" s="24">
        <v>36448821.428571425</v>
      </c>
      <c r="K97" s="24">
        <f t="shared" si="1"/>
        <v>36448821.428571425</v>
      </c>
      <c r="L97" s="24"/>
      <c r="M97" s="26"/>
      <c r="N97" s="24"/>
      <c r="O97" s="22" t="s">
        <v>25</v>
      </c>
      <c r="P97" s="23"/>
      <c r="Q97" s="28"/>
      <c r="W97" s="9"/>
      <c r="X97" s="9"/>
      <c r="Y97" s="9"/>
      <c r="Z97" s="9"/>
      <c r="AA97" s="9"/>
      <c r="AB97" s="9"/>
    </row>
    <row r="98" spans="1:28" s="12" customFormat="1" ht="34.5" customHeight="1" x14ac:dyDescent="0.2">
      <c r="A98" s="9"/>
      <c r="B98" s="20" t="s">
        <v>18</v>
      </c>
      <c r="C98" s="21" t="s">
        <v>283</v>
      </c>
      <c r="D98" s="21" t="s">
        <v>284</v>
      </c>
      <c r="E98" s="21" t="s">
        <v>287</v>
      </c>
      <c r="F98" s="21" t="s">
        <v>288</v>
      </c>
      <c r="G98" s="22" t="s">
        <v>95</v>
      </c>
      <c r="H98" s="23" t="s">
        <v>181</v>
      </c>
      <c r="I98" s="24">
        <v>1</v>
      </c>
      <c r="J98" s="24">
        <v>35400000</v>
      </c>
      <c r="K98" s="24">
        <f t="shared" si="1"/>
        <v>35400000</v>
      </c>
      <c r="L98" s="24"/>
      <c r="M98" s="26"/>
      <c r="N98" s="24"/>
      <c r="O98" s="22" t="s">
        <v>25</v>
      </c>
      <c r="P98" s="23"/>
      <c r="Q98" s="28"/>
      <c r="W98" s="9"/>
      <c r="X98" s="9"/>
      <c r="Y98" s="9"/>
      <c r="Z98" s="9"/>
      <c r="AA98" s="9"/>
      <c r="AB98" s="9"/>
    </row>
    <row r="99" spans="1:28" s="12" customFormat="1" ht="33" customHeight="1" x14ac:dyDescent="0.2">
      <c r="A99" s="9"/>
      <c r="B99" s="20" t="s">
        <v>18</v>
      </c>
      <c r="C99" s="21" t="s">
        <v>283</v>
      </c>
      <c r="D99" s="21" t="s">
        <v>284</v>
      </c>
      <c r="E99" s="21" t="s">
        <v>289</v>
      </c>
      <c r="F99" s="21" t="s">
        <v>290</v>
      </c>
      <c r="G99" s="22" t="s">
        <v>95</v>
      </c>
      <c r="H99" s="23" t="s">
        <v>181</v>
      </c>
      <c r="I99" s="24">
        <v>1</v>
      </c>
      <c r="J99" s="24">
        <v>1299999.9600000002</v>
      </c>
      <c r="K99" s="24">
        <f t="shared" si="1"/>
        <v>1299999.9600000002</v>
      </c>
      <c r="L99" s="24"/>
      <c r="M99" s="26"/>
      <c r="N99" s="24"/>
      <c r="O99" s="22" t="s">
        <v>25</v>
      </c>
      <c r="P99" s="23"/>
      <c r="Q99" s="28"/>
      <c r="W99" s="9"/>
      <c r="X99" s="9"/>
      <c r="Y99" s="9"/>
      <c r="Z99" s="9"/>
      <c r="AA99" s="9"/>
      <c r="AB99" s="9"/>
    </row>
    <row r="100" spans="1:28" s="12" customFormat="1" ht="33" customHeight="1" x14ac:dyDescent="0.2">
      <c r="A100" s="9"/>
      <c r="B100" s="20" t="s">
        <v>18</v>
      </c>
      <c r="C100" s="21" t="s">
        <v>283</v>
      </c>
      <c r="D100" s="21" t="s">
        <v>284</v>
      </c>
      <c r="E100" s="21" t="s">
        <v>291</v>
      </c>
      <c r="F100" s="21" t="s">
        <v>292</v>
      </c>
      <c r="G100" s="22" t="s">
        <v>95</v>
      </c>
      <c r="H100" s="23" t="s">
        <v>181</v>
      </c>
      <c r="I100" s="24">
        <v>1</v>
      </c>
      <c r="J100" s="24">
        <v>3697279.8000000003</v>
      </c>
      <c r="K100" s="24">
        <f t="shared" si="1"/>
        <v>3697279.8000000003</v>
      </c>
      <c r="L100" s="24"/>
      <c r="M100" s="26"/>
      <c r="N100" s="24"/>
      <c r="O100" s="22" t="s">
        <v>25</v>
      </c>
      <c r="P100" s="23"/>
      <c r="Q100" s="28"/>
      <c r="W100" s="9"/>
      <c r="X100" s="9"/>
      <c r="Y100" s="9"/>
      <c r="Z100" s="9"/>
      <c r="AA100" s="9"/>
      <c r="AB100" s="9"/>
    </row>
    <row r="101" spans="1:28" s="12" customFormat="1" ht="31.5" customHeight="1" x14ac:dyDescent="0.2">
      <c r="A101" s="9"/>
      <c r="B101" s="20" t="s">
        <v>18</v>
      </c>
      <c r="C101" s="21" t="s">
        <v>276</v>
      </c>
      <c r="D101" s="21" t="s">
        <v>277</v>
      </c>
      <c r="E101" s="21" t="s">
        <v>293</v>
      </c>
      <c r="F101" s="21" t="s">
        <v>294</v>
      </c>
      <c r="G101" s="22" t="s">
        <v>264</v>
      </c>
      <c r="H101" s="23" t="s">
        <v>181</v>
      </c>
      <c r="I101" s="24">
        <v>1</v>
      </c>
      <c r="J101" s="24">
        <v>8848301.7280000001</v>
      </c>
      <c r="K101" s="24">
        <f t="shared" si="1"/>
        <v>8848301.7280000001</v>
      </c>
      <c r="L101" s="24"/>
      <c r="M101" s="31"/>
      <c r="N101" s="24"/>
      <c r="O101" s="22" t="s">
        <v>25</v>
      </c>
      <c r="P101" s="23"/>
      <c r="Q101" s="28"/>
      <c r="W101" s="9"/>
      <c r="X101" s="9"/>
      <c r="Y101" s="9"/>
      <c r="Z101" s="9"/>
      <c r="AA101" s="9"/>
      <c r="AB101" s="9"/>
    </row>
    <row r="102" spans="1:28" s="12" customFormat="1" ht="27" customHeight="1" x14ac:dyDescent="0.2">
      <c r="A102" s="9"/>
      <c r="B102" s="20" t="s">
        <v>18</v>
      </c>
      <c r="C102" s="21" t="s">
        <v>276</v>
      </c>
      <c r="D102" s="21" t="s">
        <v>277</v>
      </c>
      <c r="E102" s="21" t="s">
        <v>293</v>
      </c>
      <c r="F102" s="21" t="s">
        <v>294</v>
      </c>
      <c r="G102" s="22" t="s">
        <v>95</v>
      </c>
      <c r="H102" s="23" t="s">
        <v>181</v>
      </c>
      <c r="I102" s="24">
        <v>1</v>
      </c>
      <c r="J102" s="24">
        <v>7004534.4800000004</v>
      </c>
      <c r="K102" s="24">
        <f t="shared" si="1"/>
        <v>7004534.4800000004</v>
      </c>
      <c r="L102" s="24"/>
      <c r="M102" s="31"/>
      <c r="N102" s="24"/>
      <c r="O102" s="22" t="s">
        <v>65</v>
      </c>
      <c r="P102" s="23"/>
      <c r="Q102" s="28"/>
      <c r="W102" s="9"/>
      <c r="X102" s="9"/>
      <c r="Y102" s="9"/>
      <c r="Z102" s="9"/>
      <c r="AA102" s="9"/>
      <c r="AB102" s="9"/>
    </row>
    <row r="103" spans="1:28" s="12" customFormat="1" ht="33" customHeight="1" x14ac:dyDescent="0.2">
      <c r="A103" s="9"/>
      <c r="B103" s="20" t="s">
        <v>18</v>
      </c>
      <c r="C103" s="21" t="s">
        <v>276</v>
      </c>
      <c r="D103" s="21" t="s">
        <v>277</v>
      </c>
      <c r="E103" s="21" t="s">
        <v>293</v>
      </c>
      <c r="F103" s="21" t="s">
        <v>294</v>
      </c>
      <c r="G103" s="22" t="s">
        <v>180</v>
      </c>
      <c r="H103" s="23" t="s">
        <v>181</v>
      </c>
      <c r="I103" s="24">
        <v>1</v>
      </c>
      <c r="J103" s="24">
        <f>44888091.6069643-7004534.48+6114395.3930357</f>
        <v>43997952.520000003</v>
      </c>
      <c r="K103" s="24">
        <f t="shared" ref="K103:K160" si="2">I103*J103</f>
        <v>43997952.520000003</v>
      </c>
      <c r="L103" s="24"/>
      <c r="M103" s="24"/>
      <c r="N103" s="24"/>
      <c r="O103" s="22" t="s">
        <v>65</v>
      </c>
      <c r="P103" s="23"/>
      <c r="Q103" s="28"/>
      <c r="W103" s="9"/>
      <c r="X103" s="9"/>
      <c r="Y103" s="9"/>
      <c r="Z103" s="9"/>
      <c r="AA103" s="9"/>
      <c r="AB103" s="9"/>
    </row>
    <row r="104" spans="1:28" s="12" customFormat="1" ht="39" customHeight="1" x14ac:dyDescent="0.2">
      <c r="A104" s="9"/>
      <c r="B104" s="20" t="s">
        <v>18</v>
      </c>
      <c r="C104" s="21" t="s">
        <v>295</v>
      </c>
      <c r="D104" s="21" t="s">
        <v>296</v>
      </c>
      <c r="E104" s="21" t="s">
        <v>297</v>
      </c>
      <c r="F104" s="21" t="s">
        <v>298</v>
      </c>
      <c r="G104" s="22" t="s">
        <v>22</v>
      </c>
      <c r="H104" s="23" t="s">
        <v>181</v>
      </c>
      <c r="I104" s="24">
        <v>1</v>
      </c>
      <c r="J104" s="24">
        <v>488000</v>
      </c>
      <c r="K104" s="24">
        <f t="shared" si="2"/>
        <v>488000</v>
      </c>
      <c r="L104" s="24"/>
      <c r="M104" s="26"/>
      <c r="N104" s="24"/>
      <c r="O104" s="22" t="s">
        <v>25</v>
      </c>
      <c r="P104" s="23"/>
      <c r="Q104" s="28"/>
      <c r="W104" s="9"/>
      <c r="X104" s="9"/>
      <c r="Y104" s="9"/>
      <c r="Z104" s="9"/>
      <c r="AA104" s="9"/>
      <c r="AB104" s="9"/>
    </row>
    <row r="105" spans="1:28" s="12" customFormat="1" ht="37.5" customHeight="1" x14ac:dyDescent="0.2">
      <c r="A105" s="9"/>
      <c r="B105" s="20" t="s">
        <v>18</v>
      </c>
      <c r="C105" s="21" t="s">
        <v>295</v>
      </c>
      <c r="D105" s="21" t="s">
        <v>296</v>
      </c>
      <c r="E105" s="21" t="s">
        <v>299</v>
      </c>
      <c r="F105" s="21" t="s">
        <v>300</v>
      </c>
      <c r="G105" s="22" t="s">
        <v>95</v>
      </c>
      <c r="H105" s="23" t="s">
        <v>181</v>
      </c>
      <c r="I105" s="24">
        <v>1</v>
      </c>
      <c r="J105" s="24">
        <v>2120000</v>
      </c>
      <c r="K105" s="24">
        <f t="shared" si="2"/>
        <v>2120000</v>
      </c>
      <c r="L105" s="24"/>
      <c r="M105" s="26"/>
      <c r="N105" s="24"/>
      <c r="O105" s="22" t="s">
        <v>25</v>
      </c>
      <c r="P105" s="29"/>
      <c r="Q105" s="28"/>
      <c r="W105" s="9"/>
      <c r="X105" s="9"/>
      <c r="Y105" s="9"/>
      <c r="Z105" s="9"/>
      <c r="AA105" s="9"/>
      <c r="AB105" s="9"/>
    </row>
    <row r="106" spans="1:28" s="12" customFormat="1" ht="39" customHeight="1" x14ac:dyDescent="0.2">
      <c r="A106" s="9"/>
      <c r="B106" s="20" t="s">
        <v>18</v>
      </c>
      <c r="C106" s="21" t="s">
        <v>295</v>
      </c>
      <c r="D106" s="21" t="s">
        <v>296</v>
      </c>
      <c r="E106" s="21" t="s">
        <v>301</v>
      </c>
      <c r="F106" s="21" t="s">
        <v>302</v>
      </c>
      <c r="G106" s="22" t="s">
        <v>22</v>
      </c>
      <c r="H106" s="23" t="s">
        <v>181</v>
      </c>
      <c r="I106" s="24">
        <v>1</v>
      </c>
      <c r="J106" s="24">
        <v>553571.42999999993</v>
      </c>
      <c r="K106" s="24">
        <f t="shared" si="2"/>
        <v>553571.42999999993</v>
      </c>
      <c r="L106" s="24"/>
      <c r="M106" s="26"/>
      <c r="N106" s="24"/>
      <c r="O106" s="22" t="s">
        <v>25</v>
      </c>
      <c r="P106" s="29"/>
      <c r="Q106" s="28"/>
      <c r="W106" s="9"/>
      <c r="X106" s="9"/>
      <c r="Y106" s="9"/>
      <c r="Z106" s="9"/>
      <c r="AA106" s="9"/>
      <c r="AB106" s="9"/>
    </row>
    <row r="107" spans="1:28" s="12" customFormat="1" ht="51" x14ac:dyDescent="0.2">
      <c r="A107" s="9"/>
      <c r="B107" s="20" t="s">
        <v>18</v>
      </c>
      <c r="C107" s="21" t="s">
        <v>295</v>
      </c>
      <c r="D107" s="21" t="s">
        <v>296</v>
      </c>
      <c r="E107" s="21" t="s">
        <v>303</v>
      </c>
      <c r="F107" s="21" t="s">
        <v>304</v>
      </c>
      <c r="G107" s="22" t="s">
        <v>22</v>
      </c>
      <c r="H107" s="23" t="s">
        <v>181</v>
      </c>
      <c r="I107" s="24">
        <v>1</v>
      </c>
      <c r="J107" s="24">
        <v>560000</v>
      </c>
      <c r="K107" s="24">
        <f t="shared" si="2"/>
        <v>560000</v>
      </c>
      <c r="L107" s="24"/>
      <c r="M107" s="26"/>
      <c r="N107" s="24"/>
      <c r="O107" s="22" t="s">
        <v>25</v>
      </c>
      <c r="P107" s="29"/>
      <c r="Q107" s="28"/>
      <c r="W107" s="9"/>
      <c r="X107" s="9"/>
      <c r="Y107" s="9"/>
      <c r="Z107" s="9"/>
      <c r="AA107" s="9"/>
      <c r="AB107" s="9"/>
    </row>
    <row r="108" spans="1:28" s="12" customFormat="1" ht="25.5" x14ac:dyDescent="0.2">
      <c r="A108" s="9"/>
      <c r="B108" s="20" t="s">
        <v>18</v>
      </c>
      <c r="C108" s="21" t="s">
        <v>305</v>
      </c>
      <c r="D108" s="21" t="s">
        <v>306</v>
      </c>
      <c r="E108" s="21" t="s">
        <v>307</v>
      </c>
      <c r="F108" s="21" t="s">
        <v>308</v>
      </c>
      <c r="G108" s="22" t="s">
        <v>95</v>
      </c>
      <c r="H108" s="23" t="s">
        <v>181</v>
      </c>
      <c r="I108" s="24">
        <v>1</v>
      </c>
      <c r="J108" s="24">
        <v>16318800.666666666</v>
      </c>
      <c r="K108" s="24">
        <f t="shared" si="2"/>
        <v>16318800.666666666</v>
      </c>
      <c r="L108" s="24"/>
      <c r="M108" s="26"/>
      <c r="N108" s="24"/>
      <c r="O108" s="22" t="s">
        <v>25</v>
      </c>
      <c r="P108" s="23"/>
      <c r="Q108" s="28"/>
      <c r="W108" s="9"/>
      <c r="X108" s="9"/>
      <c r="Y108" s="9"/>
      <c r="Z108" s="9"/>
      <c r="AA108" s="9"/>
      <c r="AB108" s="9"/>
    </row>
    <row r="109" spans="1:28" s="12" customFormat="1" ht="25.5" x14ac:dyDescent="0.2">
      <c r="A109" s="9"/>
      <c r="B109" s="20" t="s">
        <v>18</v>
      </c>
      <c r="C109" s="21" t="s">
        <v>305</v>
      </c>
      <c r="D109" s="21" t="s">
        <v>306</v>
      </c>
      <c r="E109" s="21" t="s">
        <v>307</v>
      </c>
      <c r="F109" s="21" t="s">
        <v>308</v>
      </c>
      <c r="G109" s="22" t="s">
        <v>180</v>
      </c>
      <c r="H109" s="23" t="s">
        <v>181</v>
      </c>
      <c r="I109" s="24">
        <v>1</v>
      </c>
      <c r="J109" s="24">
        <f>195825608-16318800.6666667</f>
        <v>179506807.33333331</v>
      </c>
      <c r="K109" s="24">
        <f t="shared" si="2"/>
        <v>179506807.33333331</v>
      </c>
      <c r="L109" s="24"/>
      <c r="M109" s="26"/>
      <c r="N109" s="24"/>
      <c r="O109" s="22" t="s">
        <v>25</v>
      </c>
      <c r="P109" s="23"/>
      <c r="Q109" s="28"/>
      <c r="W109" s="9"/>
      <c r="X109" s="9"/>
      <c r="Y109" s="9"/>
      <c r="Z109" s="9"/>
      <c r="AA109" s="9"/>
      <c r="AB109" s="9"/>
    </row>
    <row r="110" spans="1:28" s="12" customFormat="1" ht="25.5" x14ac:dyDescent="0.2">
      <c r="A110" s="9"/>
      <c r="B110" s="20" t="s">
        <v>18</v>
      </c>
      <c r="C110" s="21" t="s">
        <v>305</v>
      </c>
      <c r="D110" s="21" t="s">
        <v>306</v>
      </c>
      <c r="E110" s="21" t="s">
        <v>309</v>
      </c>
      <c r="F110" s="21" t="s">
        <v>310</v>
      </c>
      <c r="G110" s="22" t="s">
        <v>95</v>
      </c>
      <c r="H110" s="23" t="s">
        <v>181</v>
      </c>
      <c r="I110" s="24">
        <v>1</v>
      </c>
      <c r="J110" s="24">
        <v>9310618.5999999996</v>
      </c>
      <c r="K110" s="24">
        <f t="shared" si="2"/>
        <v>9310618.5999999996</v>
      </c>
      <c r="L110" s="24"/>
      <c r="M110" s="26"/>
      <c r="N110" s="24"/>
      <c r="O110" s="22" t="s">
        <v>25</v>
      </c>
      <c r="P110" s="23"/>
      <c r="Q110" s="28"/>
      <c r="W110" s="9"/>
      <c r="X110" s="9"/>
      <c r="Y110" s="9"/>
      <c r="Z110" s="9"/>
      <c r="AA110" s="9"/>
      <c r="AB110" s="9"/>
    </row>
    <row r="111" spans="1:28" s="12" customFormat="1" ht="25.5" x14ac:dyDescent="0.2">
      <c r="A111" s="9"/>
      <c r="B111" s="20" t="s">
        <v>18</v>
      </c>
      <c r="C111" s="21" t="s">
        <v>305</v>
      </c>
      <c r="D111" s="21" t="s">
        <v>306</v>
      </c>
      <c r="E111" s="21" t="s">
        <v>309</v>
      </c>
      <c r="F111" s="21" t="s">
        <v>310</v>
      </c>
      <c r="G111" s="22" t="s">
        <v>180</v>
      </c>
      <c r="H111" s="23" t="s">
        <v>181</v>
      </c>
      <c r="I111" s="24">
        <v>1</v>
      </c>
      <c r="J111" s="24">
        <f>111727423.21-9310618.6</f>
        <v>102416804.61</v>
      </c>
      <c r="K111" s="24">
        <f t="shared" si="2"/>
        <v>102416804.61</v>
      </c>
      <c r="L111" s="24"/>
      <c r="M111" s="26"/>
      <c r="N111" s="24"/>
      <c r="O111" s="22" t="s">
        <v>25</v>
      </c>
      <c r="P111" s="23"/>
      <c r="Q111" s="28"/>
      <c r="W111" s="9"/>
      <c r="X111" s="9"/>
      <c r="Y111" s="9"/>
      <c r="Z111" s="9"/>
      <c r="AA111" s="9"/>
      <c r="AB111" s="9"/>
    </row>
    <row r="112" spans="1:28" s="12" customFormat="1" ht="51" x14ac:dyDescent="0.2">
      <c r="A112" s="9"/>
      <c r="B112" s="20" t="s">
        <v>18</v>
      </c>
      <c r="C112" s="21" t="s">
        <v>311</v>
      </c>
      <c r="D112" s="21" t="s">
        <v>312</v>
      </c>
      <c r="E112" s="21" t="s">
        <v>313</v>
      </c>
      <c r="F112" s="21" t="s">
        <v>314</v>
      </c>
      <c r="G112" s="22" t="s">
        <v>315</v>
      </c>
      <c r="H112" s="23" t="s">
        <v>181</v>
      </c>
      <c r="I112" s="24">
        <v>1</v>
      </c>
      <c r="J112" s="24">
        <v>8100000</v>
      </c>
      <c r="K112" s="24">
        <f t="shared" si="2"/>
        <v>8100000</v>
      </c>
      <c r="L112" s="24"/>
      <c r="M112" s="26"/>
      <c r="N112" s="24"/>
      <c r="O112" s="22" t="s">
        <v>25</v>
      </c>
      <c r="P112" s="23"/>
      <c r="Q112" s="28"/>
      <c r="W112" s="9"/>
      <c r="X112" s="9"/>
      <c r="Y112" s="9"/>
      <c r="Z112" s="9"/>
      <c r="AA112" s="9"/>
      <c r="AB112" s="9"/>
    </row>
    <row r="113" spans="1:28" s="12" customFormat="1" ht="51" x14ac:dyDescent="0.2">
      <c r="A113" s="9"/>
      <c r="B113" s="20" t="s">
        <v>18</v>
      </c>
      <c r="C113" s="21" t="s">
        <v>316</v>
      </c>
      <c r="D113" s="21" t="s">
        <v>317</v>
      </c>
      <c r="E113" s="21" t="s">
        <v>318</v>
      </c>
      <c r="F113" s="21" t="s">
        <v>319</v>
      </c>
      <c r="G113" s="22" t="s">
        <v>315</v>
      </c>
      <c r="H113" s="23" t="s">
        <v>181</v>
      </c>
      <c r="I113" s="24">
        <v>1</v>
      </c>
      <c r="J113" s="24">
        <v>9797008.0399999991</v>
      </c>
      <c r="K113" s="24">
        <f t="shared" si="2"/>
        <v>9797008.0399999991</v>
      </c>
      <c r="L113" s="24"/>
      <c r="M113" s="26"/>
      <c r="N113" s="24"/>
      <c r="O113" s="22" t="s">
        <v>25</v>
      </c>
      <c r="P113" s="23"/>
      <c r="Q113" s="28"/>
      <c r="W113" s="9"/>
      <c r="X113" s="9"/>
      <c r="Y113" s="9"/>
      <c r="Z113" s="9"/>
      <c r="AA113" s="9"/>
      <c r="AB113" s="9"/>
    </row>
    <row r="114" spans="1:28" s="12" customFormat="1" ht="51" x14ac:dyDescent="0.2">
      <c r="A114" s="9"/>
      <c r="B114" s="20" t="s">
        <v>18</v>
      </c>
      <c r="C114" s="21" t="s">
        <v>320</v>
      </c>
      <c r="D114" s="21" t="s">
        <v>317</v>
      </c>
      <c r="E114" s="21" t="s">
        <v>321</v>
      </c>
      <c r="F114" s="21" t="s">
        <v>322</v>
      </c>
      <c r="G114" s="22" t="s">
        <v>315</v>
      </c>
      <c r="H114" s="23" t="s">
        <v>181</v>
      </c>
      <c r="I114" s="24">
        <v>1</v>
      </c>
      <c r="J114" s="24">
        <f>1700000</f>
        <v>1700000</v>
      </c>
      <c r="K114" s="24">
        <f t="shared" si="2"/>
        <v>1700000</v>
      </c>
      <c r="L114" s="24"/>
      <c r="M114" s="26"/>
      <c r="N114" s="24"/>
      <c r="O114" s="22" t="s">
        <v>25</v>
      </c>
      <c r="P114" s="23"/>
      <c r="Q114" s="28"/>
      <c r="W114" s="9"/>
      <c r="X114" s="9"/>
      <c r="Y114" s="9"/>
      <c r="Z114" s="9"/>
      <c r="AA114" s="9"/>
      <c r="AB114" s="9"/>
    </row>
    <row r="115" spans="1:28" s="12" customFormat="1" ht="57.75" customHeight="1" x14ac:dyDescent="0.2">
      <c r="A115" s="9"/>
      <c r="B115" s="20" t="s">
        <v>18</v>
      </c>
      <c r="C115" s="21" t="s">
        <v>320</v>
      </c>
      <c r="D115" s="21" t="s">
        <v>317</v>
      </c>
      <c r="E115" s="21" t="s">
        <v>323</v>
      </c>
      <c r="F115" s="21" t="s">
        <v>324</v>
      </c>
      <c r="G115" s="22" t="s">
        <v>315</v>
      </c>
      <c r="H115" s="23" t="s">
        <v>181</v>
      </c>
      <c r="I115" s="24">
        <v>1</v>
      </c>
      <c r="J115" s="24">
        <f>1965000</f>
        <v>1965000</v>
      </c>
      <c r="K115" s="24">
        <f t="shared" si="2"/>
        <v>1965000</v>
      </c>
      <c r="L115" s="24"/>
      <c r="M115" s="26"/>
      <c r="N115" s="24"/>
      <c r="O115" s="22" t="s">
        <v>25</v>
      </c>
      <c r="P115" s="23"/>
      <c r="Q115" s="28"/>
      <c r="W115" s="9"/>
      <c r="X115" s="9"/>
      <c r="Y115" s="9"/>
      <c r="Z115" s="9"/>
      <c r="AA115" s="9"/>
      <c r="AB115" s="9"/>
    </row>
    <row r="116" spans="1:28" s="12" customFormat="1" ht="38.25" x14ac:dyDescent="0.2">
      <c r="A116" s="9"/>
      <c r="B116" s="20" t="s">
        <v>18</v>
      </c>
      <c r="C116" s="21" t="s">
        <v>325</v>
      </c>
      <c r="D116" s="21" t="s">
        <v>326</v>
      </c>
      <c r="E116" s="21" t="s">
        <v>327</v>
      </c>
      <c r="F116" s="21" t="s">
        <v>328</v>
      </c>
      <c r="G116" s="22" t="s">
        <v>315</v>
      </c>
      <c r="H116" s="23" t="s">
        <v>181</v>
      </c>
      <c r="I116" s="24">
        <v>1</v>
      </c>
      <c r="J116" s="24">
        <v>1339285.71</v>
      </c>
      <c r="K116" s="24">
        <f t="shared" si="2"/>
        <v>1339285.71</v>
      </c>
      <c r="L116" s="24"/>
      <c r="M116" s="26"/>
      <c r="N116" s="24"/>
      <c r="O116" s="22" t="s">
        <v>65</v>
      </c>
      <c r="P116" s="23"/>
      <c r="Q116" s="28"/>
      <c r="W116" s="9"/>
      <c r="X116" s="9"/>
      <c r="Y116" s="9"/>
      <c r="Z116" s="9"/>
      <c r="AA116" s="9"/>
      <c r="AB116" s="9"/>
    </row>
    <row r="117" spans="1:28" s="12" customFormat="1" ht="38.25" x14ac:dyDescent="0.2">
      <c r="A117" s="9"/>
      <c r="B117" s="20" t="s">
        <v>18</v>
      </c>
      <c r="C117" s="21" t="s">
        <v>329</v>
      </c>
      <c r="D117" s="21" t="s">
        <v>330</v>
      </c>
      <c r="E117" s="21" t="s">
        <v>331</v>
      </c>
      <c r="F117" s="21" t="s">
        <v>332</v>
      </c>
      <c r="G117" s="22" t="s">
        <v>315</v>
      </c>
      <c r="H117" s="23" t="s">
        <v>181</v>
      </c>
      <c r="I117" s="24">
        <v>1</v>
      </c>
      <c r="J117" s="24">
        <v>3450000</v>
      </c>
      <c r="K117" s="24">
        <f t="shared" si="2"/>
        <v>3450000</v>
      </c>
      <c r="L117" s="24"/>
      <c r="M117" s="26"/>
      <c r="N117" s="24"/>
      <c r="O117" s="22" t="s">
        <v>25</v>
      </c>
      <c r="P117" s="29"/>
      <c r="Q117" s="28"/>
      <c r="W117" s="9"/>
      <c r="X117" s="9"/>
      <c r="Y117" s="9"/>
      <c r="Z117" s="9"/>
      <c r="AA117" s="9"/>
      <c r="AB117" s="9"/>
    </row>
    <row r="118" spans="1:28" s="12" customFormat="1" ht="38.25" x14ac:dyDescent="0.2">
      <c r="A118" s="9"/>
      <c r="B118" s="20" t="s">
        <v>18</v>
      </c>
      <c r="C118" s="21" t="s">
        <v>325</v>
      </c>
      <c r="D118" s="21" t="s">
        <v>326</v>
      </c>
      <c r="E118" s="21" t="s">
        <v>333</v>
      </c>
      <c r="F118" s="21" t="s">
        <v>334</v>
      </c>
      <c r="G118" s="22" t="s">
        <v>95</v>
      </c>
      <c r="H118" s="23" t="s">
        <v>181</v>
      </c>
      <c r="I118" s="24">
        <v>1</v>
      </c>
      <c r="J118" s="24">
        <f>3395591.52+1131863.84</f>
        <v>4527455.3600000003</v>
      </c>
      <c r="K118" s="24">
        <f t="shared" si="2"/>
        <v>4527455.3600000003</v>
      </c>
      <c r="L118" s="24"/>
      <c r="M118" s="26"/>
      <c r="N118" s="24"/>
      <c r="O118" s="22" t="s">
        <v>24</v>
      </c>
      <c r="P118" s="29"/>
      <c r="Q118" s="28"/>
      <c r="W118" s="9"/>
      <c r="X118" s="9"/>
      <c r="Y118" s="9"/>
      <c r="Z118" s="9"/>
      <c r="AA118" s="9"/>
      <c r="AB118" s="9"/>
    </row>
    <row r="119" spans="1:28" s="12" customFormat="1" ht="38.25" x14ac:dyDescent="0.2">
      <c r="A119" s="9"/>
      <c r="B119" s="20" t="s">
        <v>18</v>
      </c>
      <c r="C119" s="21" t="s">
        <v>325</v>
      </c>
      <c r="D119" s="21" t="s">
        <v>326</v>
      </c>
      <c r="E119" s="21" t="s">
        <v>335</v>
      </c>
      <c r="F119" s="21" t="s">
        <v>336</v>
      </c>
      <c r="G119" s="22" t="s">
        <v>315</v>
      </c>
      <c r="H119" s="23" t="s">
        <v>181</v>
      </c>
      <c r="I119" s="24">
        <v>1</v>
      </c>
      <c r="J119" s="24">
        <v>606062.5</v>
      </c>
      <c r="K119" s="24">
        <f t="shared" si="2"/>
        <v>606062.5</v>
      </c>
      <c r="L119" s="24"/>
      <c r="M119" s="26"/>
      <c r="N119" s="24"/>
      <c r="O119" s="22" t="s">
        <v>65</v>
      </c>
      <c r="P119" s="29"/>
      <c r="Q119" s="28"/>
      <c r="W119" s="9"/>
      <c r="X119" s="9"/>
      <c r="Y119" s="9"/>
      <c r="Z119" s="9"/>
      <c r="AA119" s="9"/>
      <c r="AB119" s="9"/>
    </row>
    <row r="120" spans="1:28" s="12" customFormat="1" ht="51" x14ac:dyDescent="0.2">
      <c r="A120" s="9"/>
      <c r="B120" s="20" t="s">
        <v>18</v>
      </c>
      <c r="C120" s="21" t="s">
        <v>337</v>
      </c>
      <c r="D120" s="21" t="s">
        <v>338</v>
      </c>
      <c r="E120" s="21" t="s">
        <v>339</v>
      </c>
      <c r="F120" s="21" t="s">
        <v>340</v>
      </c>
      <c r="G120" s="22" t="s">
        <v>315</v>
      </c>
      <c r="H120" s="23" t="s">
        <v>214</v>
      </c>
      <c r="I120" s="24">
        <v>1</v>
      </c>
      <c r="J120" s="24">
        <v>850000</v>
      </c>
      <c r="K120" s="24">
        <f t="shared" si="2"/>
        <v>850000</v>
      </c>
      <c r="L120" s="24"/>
      <c r="M120" s="26"/>
      <c r="N120" s="24"/>
      <c r="O120" s="22" t="s">
        <v>195</v>
      </c>
      <c r="P120" s="29"/>
      <c r="Q120" s="28"/>
      <c r="W120" s="9"/>
      <c r="X120" s="9"/>
      <c r="Y120" s="9"/>
      <c r="Z120" s="9"/>
      <c r="AA120" s="9"/>
      <c r="AB120" s="9"/>
    </row>
    <row r="121" spans="1:28" s="12" customFormat="1" ht="38.25" x14ac:dyDescent="0.2">
      <c r="A121" s="9"/>
      <c r="B121" s="20" t="s">
        <v>18</v>
      </c>
      <c r="C121" s="21" t="s">
        <v>341</v>
      </c>
      <c r="D121" s="21" t="s">
        <v>342</v>
      </c>
      <c r="E121" s="21" t="s">
        <v>343</v>
      </c>
      <c r="F121" s="21" t="s">
        <v>344</v>
      </c>
      <c r="G121" s="22" t="s">
        <v>315</v>
      </c>
      <c r="H121" s="23" t="s">
        <v>214</v>
      </c>
      <c r="I121" s="24">
        <v>1</v>
      </c>
      <c r="J121" s="24">
        <v>1031646.0105</v>
      </c>
      <c r="K121" s="24">
        <f t="shared" si="2"/>
        <v>1031646.0105</v>
      </c>
      <c r="L121" s="24"/>
      <c r="M121" s="26"/>
      <c r="N121" s="24"/>
      <c r="O121" s="22" t="s">
        <v>195</v>
      </c>
      <c r="P121" s="29"/>
      <c r="Q121" s="28"/>
      <c r="W121" s="9"/>
      <c r="X121" s="9"/>
      <c r="Y121" s="9"/>
      <c r="Z121" s="9"/>
      <c r="AA121" s="9"/>
      <c r="AB121" s="9"/>
    </row>
    <row r="122" spans="1:28" s="12" customFormat="1" ht="25.5" x14ac:dyDescent="0.2">
      <c r="A122" s="9"/>
      <c r="B122" s="20" t="s">
        <v>18</v>
      </c>
      <c r="C122" s="21" t="s">
        <v>345</v>
      </c>
      <c r="D122" s="21" t="s">
        <v>346</v>
      </c>
      <c r="E122" s="21" t="s">
        <v>347</v>
      </c>
      <c r="F122" s="21" t="s">
        <v>348</v>
      </c>
      <c r="G122" s="22" t="s">
        <v>95</v>
      </c>
      <c r="H122" s="23" t="s">
        <v>181</v>
      </c>
      <c r="I122" s="24">
        <v>1</v>
      </c>
      <c r="J122" s="24">
        <v>47258640</v>
      </c>
      <c r="K122" s="24">
        <f t="shared" si="2"/>
        <v>47258640</v>
      </c>
      <c r="L122" s="24"/>
      <c r="M122" s="26"/>
      <c r="N122" s="24"/>
      <c r="O122" s="22" t="s">
        <v>25</v>
      </c>
      <c r="P122" s="23"/>
      <c r="Q122" s="28"/>
      <c r="W122" s="9"/>
      <c r="X122" s="9"/>
      <c r="Y122" s="9"/>
      <c r="Z122" s="9"/>
      <c r="AA122" s="9"/>
      <c r="AB122" s="9"/>
    </row>
    <row r="123" spans="1:28" s="12" customFormat="1" ht="25.5" x14ac:dyDescent="0.2">
      <c r="A123" s="9"/>
      <c r="B123" s="20" t="s">
        <v>18</v>
      </c>
      <c r="C123" s="21" t="s">
        <v>345</v>
      </c>
      <c r="D123" s="21" t="s">
        <v>346</v>
      </c>
      <c r="E123" s="21" t="s">
        <v>349</v>
      </c>
      <c r="F123" s="21" t="s">
        <v>350</v>
      </c>
      <c r="G123" s="22" t="s">
        <v>95</v>
      </c>
      <c r="H123" s="23" t="s">
        <v>181</v>
      </c>
      <c r="I123" s="24">
        <v>1</v>
      </c>
      <c r="J123" s="24">
        <v>2142857.14</v>
      </c>
      <c r="K123" s="24">
        <f t="shared" si="2"/>
        <v>2142857.14</v>
      </c>
      <c r="L123" s="24"/>
      <c r="M123" s="26"/>
      <c r="N123" s="24"/>
      <c r="O123" s="22" t="s">
        <v>24</v>
      </c>
      <c r="P123" s="23"/>
      <c r="Q123" s="28"/>
      <c r="W123" s="9"/>
      <c r="X123" s="9"/>
      <c r="Y123" s="9"/>
      <c r="Z123" s="9"/>
      <c r="AA123" s="9"/>
      <c r="AB123" s="9"/>
    </row>
    <row r="124" spans="1:28" s="12" customFormat="1" ht="40.5" customHeight="1" x14ac:dyDescent="0.2">
      <c r="A124" s="9"/>
      <c r="B124" s="20" t="s">
        <v>18</v>
      </c>
      <c r="C124" s="21" t="s">
        <v>345</v>
      </c>
      <c r="D124" s="21" t="s">
        <v>346</v>
      </c>
      <c r="E124" s="21" t="s">
        <v>351</v>
      </c>
      <c r="F124" s="21" t="s">
        <v>352</v>
      </c>
      <c r="G124" s="22" t="s">
        <v>95</v>
      </c>
      <c r="H124" s="23" t="s">
        <v>181</v>
      </c>
      <c r="I124" s="24">
        <v>1</v>
      </c>
      <c r="J124" s="24">
        <f>41939292.86+35648400+33865596.43+46519189.59+54096878.57+99672559.75</f>
        <v>311741917.19999999</v>
      </c>
      <c r="K124" s="24">
        <f t="shared" si="2"/>
        <v>311741917.19999999</v>
      </c>
      <c r="L124" s="24"/>
      <c r="M124" s="26"/>
      <c r="N124" s="24"/>
      <c r="O124" s="22" t="s">
        <v>25</v>
      </c>
      <c r="P124" s="23"/>
      <c r="Q124" s="28"/>
      <c r="W124" s="9"/>
      <c r="X124" s="9"/>
      <c r="Y124" s="9"/>
      <c r="Z124" s="9"/>
      <c r="AA124" s="9"/>
      <c r="AB124" s="9"/>
    </row>
    <row r="125" spans="1:28" s="12" customFormat="1" ht="25.5" x14ac:dyDescent="0.2">
      <c r="A125" s="9"/>
      <c r="B125" s="20" t="s">
        <v>18</v>
      </c>
      <c r="C125" s="21" t="s">
        <v>345</v>
      </c>
      <c r="D125" s="21" t="s">
        <v>346</v>
      </c>
      <c r="E125" s="21" t="s">
        <v>353</v>
      </c>
      <c r="F125" s="21" t="s">
        <v>354</v>
      </c>
      <c r="G125" s="22" t="s">
        <v>315</v>
      </c>
      <c r="H125" s="23" t="s">
        <v>181</v>
      </c>
      <c r="I125" s="24">
        <v>1</v>
      </c>
      <c r="J125" s="24">
        <v>64000</v>
      </c>
      <c r="K125" s="24">
        <f t="shared" si="2"/>
        <v>64000</v>
      </c>
      <c r="L125" s="24"/>
      <c r="M125" s="26"/>
      <c r="N125" s="24"/>
      <c r="O125" s="22" t="s">
        <v>186</v>
      </c>
      <c r="P125" s="23"/>
      <c r="Q125" s="28"/>
      <c r="W125" s="9"/>
      <c r="X125" s="9"/>
      <c r="Y125" s="9"/>
      <c r="Z125" s="9"/>
      <c r="AA125" s="9"/>
      <c r="AB125" s="9"/>
    </row>
    <row r="126" spans="1:28" s="12" customFormat="1" ht="37.5" customHeight="1" x14ac:dyDescent="0.2">
      <c r="A126" s="9"/>
      <c r="B126" s="20" t="s">
        <v>18</v>
      </c>
      <c r="C126" s="21" t="s">
        <v>345</v>
      </c>
      <c r="D126" s="21" t="s">
        <v>346</v>
      </c>
      <c r="E126" s="21" t="s">
        <v>355</v>
      </c>
      <c r="F126" s="21" t="s">
        <v>356</v>
      </c>
      <c r="G126" s="22" t="s">
        <v>315</v>
      </c>
      <c r="H126" s="23" t="s">
        <v>181</v>
      </c>
      <c r="I126" s="24">
        <v>1</v>
      </c>
      <c r="J126" s="24">
        <v>14400000</v>
      </c>
      <c r="K126" s="24">
        <f t="shared" si="2"/>
        <v>14400000</v>
      </c>
      <c r="L126" s="24"/>
      <c r="M126" s="26"/>
      <c r="N126" s="24"/>
      <c r="O126" s="22" t="s">
        <v>25</v>
      </c>
      <c r="P126" s="23"/>
      <c r="Q126" s="28"/>
      <c r="W126" s="9"/>
      <c r="X126" s="9"/>
      <c r="Y126" s="9"/>
      <c r="Z126" s="9"/>
      <c r="AA126" s="9"/>
      <c r="AB126" s="9"/>
    </row>
    <row r="127" spans="1:28" s="12" customFormat="1" ht="37.5" customHeight="1" x14ac:dyDescent="0.2">
      <c r="A127" s="9"/>
      <c r="B127" s="20" t="s">
        <v>18</v>
      </c>
      <c r="C127" s="21" t="s">
        <v>345</v>
      </c>
      <c r="D127" s="21" t="s">
        <v>346</v>
      </c>
      <c r="E127" s="21" t="s">
        <v>357</v>
      </c>
      <c r="F127" s="21" t="s">
        <v>358</v>
      </c>
      <c r="G127" s="22" t="s">
        <v>180</v>
      </c>
      <c r="H127" s="23" t="s">
        <v>181</v>
      </c>
      <c r="I127" s="24">
        <v>1</v>
      </c>
      <c r="J127" s="24">
        <f>150606305.416786+75152994.5832143</f>
        <v>225759300.0000003</v>
      </c>
      <c r="K127" s="24">
        <f t="shared" si="2"/>
        <v>225759300.0000003</v>
      </c>
      <c r="L127" s="24"/>
      <c r="M127" s="26"/>
      <c r="N127" s="24"/>
      <c r="O127" s="22" t="s">
        <v>232</v>
      </c>
      <c r="P127" s="23"/>
      <c r="Q127" s="28"/>
      <c r="W127" s="9"/>
      <c r="X127" s="9"/>
      <c r="Y127" s="9"/>
      <c r="Z127" s="9"/>
      <c r="AA127" s="9"/>
      <c r="AB127" s="9"/>
    </row>
    <row r="128" spans="1:28" ht="25.5" x14ac:dyDescent="0.2">
      <c r="B128" s="20" t="s">
        <v>18</v>
      </c>
      <c r="C128" s="21" t="s">
        <v>359</v>
      </c>
      <c r="D128" s="21" t="s">
        <v>360</v>
      </c>
      <c r="E128" s="21" t="s">
        <v>361</v>
      </c>
      <c r="F128" s="21" t="s">
        <v>362</v>
      </c>
      <c r="G128" s="22" t="s">
        <v>180</v>
      </c>
      <c r="H128" s="23" t="s">
        <v>181</v>
      </c>
      <c r="I128" s="24">
        <v>1</v>
      </c>
      <c r="J128" s="24">
        <v>32319083.039999999</v>
      </c>
      <c r="K128" s="24">
        <f t="shared" si="2"/>
        <v>32319083.039999999</v>
      </c>
      <c r="L128" s="24"/>
      <c r="M128" s="26"/>
      <c r="N128" s="24"/>
      <c r="O128" s="22" t="s">
        <v>24</v>
      </c>
      <c r="P128" s="23"/>
      <c r="Q128" s="28"/>
    </row>
    <row r="129" spans="1:28" ht="25.5" x14ac:dyDescent="0.2">
      <c r="B129" s="20" t="s">
        <v>18</v>
      </c>
      <c r="C129" s="21" t="s">
        <v>359</v>
      </c>
      <c r="D129" s="21" t="s">
        <v>360</v>
      </c>
      <c r="E129" s="21" t="s">
        <v>363</v>
      </c>
      <c r="F129" s="21" t="s">
        <v>364</v>
      </c>
      <c r="G129" s="22" t="s">
        <v>180</v>
      </c>
      <c r="H129" s="23" t="s">
        <v>181</v>
      </c>
      <c r="I129" s="24">
        <v>1</v>
      </c>
      <c r="J129" s="24">
        <v>20278640.18</v>
      </c>
      <c r="K129" s="24">
        <f t="shared" si="2"/>
        <v>20278640.18</v>
      </c>
      <c r="L129" s="24"/>
      <c r="M129" s="26"/>
      <c r="N129" s="24"/>
      <c r="O129" s="22" t="s">
        <v>24</v>
      </c>
      <c r="P129" s="23"/>
      <c r="Q129" s="28"/>
    </row>
    <row r="130" spans="1:28" ht="25.5" x14ac:dyDescent="0.2">
      <c r="B130" s="20" t="s">
        <v>18</v>
      </c>
      <c r="C130" s="21" t="s">
        <v>359</v>
      </c>
      <c r="D130" s="21" t="s">
        <v>360</v>
      </c>
      <c r="E130" s="21" t="s">
        <v>365</v>
      </c>
      <c r="F130" s="21" t="s">
        <v>366</v>
      </c>
      <c r="G130" s="22" t="s">
        <v>180</v>
      </c>
      <c r="H130" s="23" t="s">
        <v>181</v>
      </c>
      <c r="I130" s="24">
        <v>1</v>
      </c>
      <c r="J130" s="24">
        <v>20091428.57</v>
      </c>
      <c r="K130" s="24">
        <f t="shared" si="2"/>
        <v>20091428.57</v>
      </c>
      <c r="L130" s="24"/>
      <c r="M130" s="26"/>
      <c r="N130" s="24"/>
      <c r="O130" s="22" t="s">
        <v>24</v>
      </c>
      <c r="P130" s="23"/>
      <c r="Q130" s="28"/>
    </row>
    <row r="131" spans="1:28" ht="25.5" x14ac:dyDescent="0.2">
      <c r="B131" s="20" t="s">
        <v>18</v>
      </c>
      <c r="C131" s="21" t="s">
        <v>359</v>
      </c>
      <c r="D131" s="21" t="s">
        <v>360</v>
      </c>
      <c r="E131" s="21" t="s">
        <v>367</v>
      </c>
      <c r="F131" s="21" t="s">
        <v>368</v>
      </c>
      <c r="G131" s="22" t="s">
        <v>180</v>
      </c>
      <c r="H131" s="23" t="s">
        <v>181</v>
      </c>
      <c r="I131" s="24">
        <v>1</v>
      </c>
      <c r="J131" s="24">
        <v>49888205.359999999</v>
      </c>
      <c r="K131" s="24">
        <f t="shared" si="2"/>
        <v>49888205.359999999</v>
      </c>
      <c r="L131" s="24"/>
      <c r="M131" s="26"/>
      <c r="N131" s="24"/>
      <c r="O131" s="22" t="s">
        <v>241</v>
      </c>
      <c r="P131" s="23"/>
      <c r="Q131" s="28"/>
    </row>
    <row r="132" spans="1:28" ht="38.25" x14ac:dyDescent="0.2">
      <c r="B132" s="20" t="s">
        <v>18</v>
      </c>
      <c r="C132" s="21" t="s">
        <v>369</v>
      </c>
      <c r="D132" s="21" t="s">
        <v>370</v>
      </c>
      <c r="E132" s="21" t="s">
        <v>371</v>
      </c>
      <c r="F132" s="21" t="s">
        <v>372</v>
      </c>
      <c r="G132" s="22" t="s">
        <v>315</v>
      </c>
      <c r="H132" s="23" t="s">
        <v>181</v>
      </c>
      <c r="I132" s="24">
        <v>1</v>
      </c>
      <c r="J132" s="24">
        <v>2401751.79</v>
      </c>
      <c r="K132" s="24">
        <f t="shared" si="2"/>
        <v>2401751.79</v>
      </c>
      <c r="L132" s="24"/>
      <c r="M132" s="26"/>
      <c r="N132" s="24"/>
      <c r="O132" s="22" t="s">
        <v>227</v>
      </c>
      <c r="P132" s="23"/>
      <c r="Q132" s="28"/>
    </row>
    <row r="133" spans="1:28" ht="38.25" x14ac:dyDescent="0.2">
      <c r="B133" s="20" t="s">
        <v>18</v>
      </c>
      <c r="C133" s="21" t="s">
        <v>369</v>
      </c>
      <c r="D133" s="21" t="s">
        <v>370</v>
      </c>
      <c r="E133" s="21" t="s">
        <v>373</v>
      </c>
      <c r="F133" s="21" t="s">
        <v>374</v>
      </c>
      <c r="G133" s="22" t="s">
        <v>315</v>
      </c>
      <c r="H133" s="23" t="s">
        <v>181</v>
      </c>
      <c r="I133" s="24">
        <v>1</v>
      </c>
      <c r="J133" s="24">
        <v>950561.61</v>
      </c>
      <c r="K133" s="24">
        <f t="shared" si="2"/>
        <v>950561.61</v>
      </c>
      <c r="L133" s="24"/>
      <c r="M133" s="26"/>
      <c r="N133" s="24"/>
      <c r="O133" s="22" t="s">
        <v>227</v>
      </c>
      <c r="P133" s="23"/>
      <c r="Q133" s="28"/>
    </row>
    <row r="134" spans="1:28" ht="44.25" customHeight="1" x14ac:dyDescent="0.2">
      <c r="B134" s="20" t="s">
        <v>18</v>
      </c>
      <c r="C134" s="21" t="s">
        <v>369</v>
      </c>
      <c r="D134" s="21" t="s">
        <v>370</v>
      </c>
      <c r="E134" s="21" t="s">
        <v>375</v>
      </c>
      <c r="F134" s="21" t="s">
        <v>376</v>
      </c>
      <c r="G134" s="22" t="s">
        <v>180</v>
      </c>
      <c r="H134" s="23" t="s">
        <v>181</v>
      </c>
      <c r="I134" s="24">
        <v>1</v>
      </c>
      <c r="J134" s="24">
        <v>35708899.999999993</v>
      </c>
      <c r="K134" s="24">
        <f t="shared" si="2"/>
        <v>35708899.999999993</v>
      </c>
      <c r="L134" s="24"/>
      <c r="M134" s="26"/>
      <c r="N134" s="24"/>
      <c r="O134" s="22" t="s">
        <v>24</v>
      </c>
      <c r="P134" s="23"/>
      <c r="Q134" s="28"/>
    </row>
    <row r="135" spans="1:28" ht="45.75" customHeight="1" x14ac:dyDescent="0.2">
      <c r="B135" s="20" t="s">
        <v>18</v>
      </c>
      <c r="C135" s="21" t="s">
        <v>369</v>
      </c>
      <c r="D135" s="21" t="s">
        <v>370</v>
      </c>
      <c r="E135" s="21" t="s">
        <v>377</v>
      </c>
      <c r="F135" s="21" t="s">
        <v>378</v>
      </c>
      <c r="G135" s="22" t="s">
        <v>315</v>
      </c>
      <c r="H135" s="23" t="s">
        <v>181</v>
      </c>
      <c r="I135" s="24">
        <v>1</v>
      </c>
      <c r="J135" s="24">
        <v>2400000</v>
      </c>
      <c r="K135" s="24">
        <f t="shared" si="2"/>
        <v>2400000</v>
      </c>
      <c r="L135" s="24"/>
      <c r="M135" s="26"/>
      <c r="N135" s="24"/>
      <c r="O135" s="22" t="s">
        <v>186</v>
      </c>
      <c r="P135" s="23"/>
      <c r="Q135" s="28"/>
    </row>
    <row r="136" spans="1:28" ht="25.5" x14ac:dyDescent="0.2">
      <c r="B136" s="20" t="s">
        <v>18</v>
      </c>
      <c r="C136" s="21" t="s">
        <v>359</v>
      </c>
      <c r="D136" s="21" t="s">
        <v>360</v>
      </c>
      <c r="E136" s="21" t="s">
        <v>379</v>
      </c>
      <c r="F136" s="21" t="s">
        <v>380</v>
      </c>
      <c r="G136" s="22" t="s">
        <v>315</v>
      </c>
      <c r="H136" s="23" t="s">
        <v>181</v>
      </c>
      <c r="I136" s="24">
        <v>1</v>
      </c>
      <c r="J136" s="24">
        <v>1036800</v>
      </c>
      <c r="K136" s="24">
        <f t="shared" si="2"/>
        <v>1036800</v>
      </c>
      <c r="L136" s="24"/>
      <c r="M136" s="26"/>
      <c r="N136" s="24"/>
      <c r="O136" s="22" t="s">
        <v>195</v>
      </c>
      <c r="P136" s="23"/>
      <c r="Q136" s="28"/>
    </row>
    <row r="137" spans="1:28" ht="54.75" customHeight="1" x14ac:dyDescent="0.2">
      <c r="B137" s="20" t="s">
        <v>18</v>
      </c>
      <c r="C137" s="21" t="s">
        <v>381</v>
      </c>
      <c r="D137" s="21" t="s">
        <v>382</v>
      </c>
      <c r="E137" s="21" t="s">
        <v>383</v>
      </c>
      <c r="F137" s="21" t="s">
        <v>384</v>
      </c>
      <c r="G137" s="22" t="s">
        <v>95</v>
      </c>
      <c r="H137" s="23" t="s">
        <v>181</v>
      </c>
      <c r="I137" s="24">
        <v>1</v>
      </c>
      <c r="J137" s="24">
        <v>13885947.6</v>
      </c>
      <c r="K137" s="24">
        <f t="shared" si="2"/>
        <v>13885947.6</v>
      </c>
      <c r="L137" s="24"/>
      <c r="M137" s="26"/>
      <c r="N137" s="24"/>
      <c r="O137" s="22" t="s">
        <v>25</v>
      </c>
      <c r="P137" s="23"/>
      <c r="Q137" s="28"/>
    </row>
    <row r="138" spans="1:28" ht="51" x14ac:dyDescent="0.2">
      <c r="B138" s="20" t="s">
        <v>18</v>
      </c>
      <c r="C138" s="21" t="s">
        <v>359</v>
      </c>
      <c r="D138" s="21" t="s">
        <v>360</v>
      </c>
      <c r="E138" s="21" t="s">
        <v>385</v>
      </c>
      <c r="F138" s="21" t="s">
        <v>386</v>
      </c>
      <c r="G138" s="22" t="s">
        <v>315</v>
      </c>
      <c r="H138" s="23" t="s">
        <v>181</v>
      </c>
      <c r="I138" s="24">
        <v>1</v>
      </c>
      <c r="J138" s="24">
        <v>149999.99999999997</v>
      </c>
      <c r="K138" s="24">
        <f t="shared" si="2"/>
        <v>149999.99999999997</v>
      </c>
      <c r="L138" s="24"/>
      <c r="M138" s="26"/>
      <c r="N138" s="24"/>
      <c r="O138" s="22" t="s">
        <v>65</v>
      </c>
      <c r="P138" s="23"/>
      <c r="Q138" s="28"/>
    </row>
    <row r="139" spans="1:28" ht="25.5" x14ac:dyDescent="0.2">
      <c r="B139" s="20" t="s">
        <v>18</v>
      </c>
      <c r="C139" s="21" t="s">
        <v>359</v>
      </c>
      <c r="D139" s="21" t="s">
        <v>360</v>
      </c>
      <c r="E139" s="21" t="s">
        <v>387</v>
      </c>
      <c r="F139" s="21" t="s">
        <v>388</v>
      </c>
      <c r="G139" s="22" t="s">
        <v>315</v>
      </c>
      <c r="H139" s="23" t="s">
        <v>181</v>
      </c>
      <c r="I139" s="24">
        <v>1</v>
      </c>
      <c r="J139" s="24">
        <v>149999.99999999997</v>
      </c>
      <c r="K139" s="24">
        <f t="shared" si="2"/>
        <v>149999.99999999997</v>
      </c>
      <c r="L139" s="24"/>
      <c r="M139" s="26"/>
      <c r="N139" s="24"/>
      <c r="O139" s="22" t="s">
        <v>65</v>
      </c>
      <c r="P139" s="23"/>
      <c r="Q139" s="28"/>
    </row>
    <row r="140" spans="1:28" s="12" customFormat="1" ht="38.25" x14ac:dyDescent="0.2">
      <c r="A140" s="9"/>
      <c r="B140" s="20" t="s">
        <v>18</v>
      </c>
      <c r="C140" s="21" t="s">
        <v>369</v>
      </c>
      <c r="D140" s="21" t="s">
        <v>370</v>
      </c>
      <c r="E140" s="21" t="s">
        <v>389</v>
      </c>
      <c r="F140" s="21" t="s">
        <v>390</v>
      </c>
      <c r="G140" s="22" t="s">
        <v>180</v>
      </c>
      <c r="H140" s="23" t="s">
        <v>181</v>
      </c>
      <c r="I140" s="24">
        <v>1</v>
      </c>
      <c r="J140" s="24">
        <v>41461206.899999999</v>
      </c>
      <c r="K140" s="24">
        <f t="shared" si="2"/>
        <v>41461206.899999999</v>
      </c>
      <c r="L140" s="24"/>
      <c r="M140" s="26"/>
      <c r="N140" s="24"/>
      <c r="O140" s="22" t="s">
        <v>65</v>
      </c>
      <c r="P140" s="23"/>
      <c r="Q140" s="28"/>
      <c r="W140" s="9"/>
      <c r="X140" s="9"/>
      <c r="Y140" s="9"/>
      <c r="Z140" s="9"/>
      <c r="AA140" s="9"/>
      <c r="AB140" s="9"/>
    </row>
    <row r="141" spans="1:28" s="12" customFormat="1" ht="38.25" x14ac:dyDescent="0.2">
      <c r="A141" s="9"/>
      <c r="B141" s="20" t="s">
        <v>18</v>
      </c>
      <c r="C141" s="21" t="s">
        <v>369</v>
      </c>
      <c r="D141" s="21" t="s">
        <v>370</v>
      </c>
      <c r="E141" s="21" t="s">
        <v>391</v>
      </c>
      <c r="F141" s="21" t="s">
        <v>392</v>
      </c>
      <c r="G141" s="22" t="s">
        <v>180</v>
      </c>
      <c r="H141" s="23" t="s">
        <v>181</v>
      </c>
      <c r="I141" s="24">
        <v>1</v>
      </c>
      <c r="J141" s="24">
        <v>27887540</v>
      </c>
      <c r="K141" s="24">
        <f t="shared" si="2"/>
        <v>27887540</v>
      </c>
      <c r="L141" s="24"/>
      <c r="M141" s="26"/>
      <c r="N141" s="24"/>
      <c r="O141" s="22" t="s">
        <v>24</v>
      </c>
      <c r="P141" s="23"/>
      <c r="Q141" s="28"/>
      <c r="W141" s="9"/>
      <c r="X141" s="9"/>
      <c r="Y141" s="9"/>
      <c r="Z141" s="9"/>
      <c r="AA141" s="9"/>
      <c r="AB141" s="9"/>
    </row>
    <row r="142" spans="1:28" s="12" customFormat="1" ht="38.25" x14ac:dyDescent="0.2">
      <c r="A142" s="9"/>
      <c r="B142" s="20" t="s">
        <v>18</v>
      </c>
      <c r="C142" s="21" t="s">
        <v>369</v>
      </c>
      <c r="D142" s="21" t="s">
        <v>370</v>
      </c>
      <c r="E142" s="21" t="s">
        <v>393</v>
      </c>
      <c r="F142" s="21" t="s">
        <v>394</v>
      </c>
      <c r="G142" s="22" t="s">
        <v>180</v>
      </c>
      <c r="H142" s="23" t="s">
        <v>181</v>
      </c>
      <c r="I142" s="24">
        <v>1</v>
      </c>
      <c r="J142" s="24">
        <v>11795000</v>
      </c>
      <c r="K142" s="24">
        <f t="shared" si="2"/>
        <v>11795000</v>
      </c>
      <c r="L142" s="24"/>
      <c r="M142" s="26"/>
      <c r="N142" s="24"/>
      <c r="O142" s="22" t="s">
        <v>25</v>
      </c>
      <c r="P142" s="23"/>
      <c r="Q142" s="28"/>
      <c r="W142" s="9"/>
      <c r="X142" s="9"/>
      <c r="Y142" s="9"/>
      <c r="Z142" s="9"/>
      <c r="AA142" s="9"/>
      <c r="AB142" s="9"/>
    </row>
    <row r="143" spans="1:28" s="12" customFormat="1" ht="42.75" customHeight="1" x14ac:dyDescent="0.2">
      <c r="A143" s="9"/>
      <c r="B143" s="20" t="s">
        <v>18</v>
      </c>
      <c r="C143" s="21" t="s">
        <v>359</v>
      </c>
      <c r="D143" s="21" t="s">
        <v>360</v>
      </c>
      <c r="E143" s="21" t="s">
        <v>395</v>
      </c>
      <c r="F143" s="21" t="s">
        <v>396</v>
      </c>
      <c r="G143" s="22" t="s">
        <v>180</v>
      </c>
      <c r="H143" s="23" t="s">
        <v>181</v>
      </c>
      <c r="I143" s="24">
        <v>1</v>
      </c>
      <c r="J143" s="24">
        <v>36507198.210000001</v>
      </c>
      <c r="K143" s="24">
        <f t="shared" si="2"/>
        <v>36507198.210000001</v>
      </c>
      <c r="L143" s="24"/>
      <c r="M143" s="26"/>
      <c r="N143" s="24"/>
      <c r="O143" s="22" t="s">
        <v>25</v>
      </c>
      <c r="P143" s="23"/>
      <c r="Q143" s="28"/>
      <c r="W143" s="9"/>
      <c r="X143" s="9"/>
      <c r="Y143" s="9"/>
      <c r="Z143" s="9"/>
      <c r="AA143" s="9"/>
      <c r="AB143" s="9"/>
    </row>
    <row r="144" spans="1:28" s="12" customFormat="1" ht="40.5" customHeight="1" x14ac:dyDescent="0.2">
      <c r="A144" s="9"/>
      <c r="B144" s="20" t="s">
        <v>18</v>
      </c>
      <c r="C144" s="21" t="s">
        <v>359</v>
      </c>
      <c r="D144" s="21" t="s">
        <v>360</v>
      </c>
      <c r="E144" s="21" t="s">
        <v>397</v>
      </c>
      <c r="F144" s="21" t="s">
        <v>398</v>
      </c>
      <c r="G144" s="22" t="s">
        <v>180</v>
      </c>
      <c r="H144" s="23" t="s">
        <v>181</v>
      </c>
      <c r="I144" s="24">
        <v>1</v>
      </c>
      <c r="J144" s="24">
        <v>28318571.43</v>
      </c>
      <c r="K144" s="24">
        <f t="shared" si="2"/>
        <v>28318571.43</v>
      </c>
      <c r="L144" s="24"/>
      <c r="M144" s="26"/>
      <c r="N144" s="24"/>
      <c r="O144" s="22" t="s">
        <v>24</v>
      </c>
      <c r="P144" s="23"/>
      <c r="Q144" s="28"/>
      <c r="W144" s="9"/>
      <c r="X144" s="9"/>
      <c r="Y144" s="9"/>
      <c r="Z144" s="9"/>
      <c r="AA144" s="9"/>
      <c r="AB144" s="9"/>
    </row>
    <row r="145" spans="1:28" s="12" customFormat="1" ht="38.25" x14ac:dyDescent="0.2">
      <c r="A145" s="9"/>
      <c r="B145" s="20" t="s">
        <v>18</v>
      </c>
      <c r="C145" s="21" t="s">
        <v>369</v>
      </c>
      <c r="D145" s="21" t="s">
        <v>370</v>
      </c>
      <c r="E145" s="21" t="s">
        <v>399</v>
      </c>
      <c r="F145" s="21" t="s">
        <v>400</v>
      </c>
      <c r="G145" s="22" t="s">
        <v>315</v>
      </c>
      <c r="H145" s="23" t="s">
        <v>181</v>
      </c>
      <c r="I145" s="24">
        <v>1</v>
      </c>
      <c r="J145" s="24">
        <v>3835709.82</v>
      </c>
      <c r="K145" s="24">
        <f t="shared" si="2"/>
        <v>3835709.82</v>
      </c>
      <c r="L145" s="24"/>
      <c r="M145" s="26"/>
      <c r="N145" s="24"/>
      <c r="O145" s="22" t="s">
        <v>24</v>
      </c>
      <c r="P145" s="23"/>
      <c r="Q145" s="28"/>
      <c r="W145" s="9"/>
      <c r="X145" s="9"/>
      <c r="Y145" s="9"/>
      <c r="Z145" s="9"/>
      <c r="AA145" s="9"/>
      <c r="AB145" s="9"/>
    </row>
    <row r="146" spans="1:28" s="12" customFormat="1" ht="51" x14ac:dyDescent="0.2">
      <c r="A146" s="9"/>
      <c r="B146" s="20" t="s">
        <v>18</v>
      </c>
      <c r="C146" s="21" t="s">
        <v>369</v>
      </c>
      <c r="D146" s="21" t="s">
        <v>370</v>
      </c>
      <c r="E146" s="21" t="s">
        <v>401</v>
      </c>
      <c r="F146" s="21" t="s">
        <v>402</v>
      </c>
      <c r="G146" s="22" t="s">
        <v>315</v>
      </c>
      <c r="H146" s="23" t="s">
        <v>181</v>
      </c>
      <c r="I146" s="24">
        <v>1</v>
      </c>
      <c r="J146" s="24">
        <v>209278.57</v>
      </c>
      <c r="K146" s="24">
        <f t="shared" si="2"/>
        <v>209278.57</v>
      </c>
      <c r="L146" s="24"/>
      <c r="M146" s="26"/>
      <c r="N146" s="24"/>
      <c r="O146" s="22" t="s">
        <v>24</v>
      </c>
      <c r="P146" s="23"/>
      <c r="Q146" s="28"/>
      <c r="W146" s="9"/>
      <c r="X146" s="9"/>
      <c r="Y146" s="9"/>
      <c r="Z146" s="9"/>
      <c r="AA146" s="9"/>
      <c r="AB146" s="9"/>
    </row>
    <row r="147" spans="1:28" s="12" customFormat="1" ht="103.5" customHeight="1" x14ac:dyDescent="0.2">
      <c r="A147" s="9"/>
      <c r="B147" s="20" t="s">
        <v>18</v>
      </c>
      <c r="C147" s="21" t="s">
        <v>369</v>
      </c>
      <c r="D147" s="21" t="s">
        <v>370</v>
      </c>
      <c r="E147" s="21" t="s">
        <v>403</v>
      </c>
      <c r="F147" s="21" t="s">
        <v>404</v>
      </c>
      <c r="G147" s="22" t="s">
        <v>180</v>
      </c>
      <c r="H147" s="23" t="s">
        <v>181</v>
      </c>
      <c r="I147" s="24">
        <v>1</v>
      </c>
      <c r="J147" s="24">
        <v>81000000</v>
      </c>
      <c r="K147" s="24">
        <f t="shared" si="2"/>
        <v>81000000</v>
      </c>
      <c r="L147" s="24"/>
      <c r="M147" s="26"/>
      <c r="N147" s="24"/>
      <c r="O147" s="22" t="s">
        <v>25</v>
      </c>
      <c r="P147" s="23"/>
      <c r="Q147" s="28"/>
      <c r="W147" s="9"/>
      <c r="X147" s="9"/>
      <c r="Y147" s="9"/>
      <c r="Z147" s="9"/>
      <c r="AA147" s="9"/>
      <c r="AB147" s="9"/>
    </row>
    <row r="148" spans="1:28" s="12" customFormat="1" ht="38.25" x14ac:dyDescent="0.2">
      <c r="A148" s="9"/>
      <c r="B148" s="20" t="s">
        <v>18</v>
      </c>
      <c r="C148" s="21" t="s">
        <v>369</v>
      </c>
      <c r="D148" s="21" t="s">
        <v>370</v>
      </c>
      <c r="E148" s="21" t="s">
        <v>405</v>
      </c>
      <c r="F148" s="21" t="s">
        <v>406</v>
      </c>
      <c r="G148" s="22" t="s">
        <v>22</v>
      </c>
      <c r="H148" s="23" t="s">
        <v>181</v>
      </c>
      <c r="I148" s="24">
        <v>1</v>
      </c>
      <c r="J148" s="24">
        <v>3235119.64</v>
      </c>
      <c r="K148" s="24">
        <f t="shared" si="2"/>
        <v>3235119.64</v>
      </c>
      <c r="L148" s="24"/>
      <c r="M148" s="26"/>
      <c r="N148" s="24"/>
      <c r="O148" s="22" t="s">
        <v>24</v>
      </c>
      <c r="P148" s="23"/>
      <c r="Q148" s="28"/>
      <c r="W148" s="9"/>
      <c r="X148" s="9"/>
      <c r="Y148" s="9"/>
      <c r="Z148" s="9"/>
      <c r="AA148" s="9"/>
      <c r="AB148" s="9"/>
    </row>
    <row r="149" spans="1:28" s="12" customFormat="1" ht="38.25" x14ac:dyDescent="0.2">
      <c r="A149" s="9"/>
      <c r="B149" s="20" t="s">
        <v>18</v>
      </c>
      <c r="C149" s="21" t="s">
        <v>369</v>
      </c>
      <c r="D149" s="21" t="s">
        <v>370</v>
      </c>
      <c r="E149" s="21" t="s">
        <v>407</v>
      </c>
      <c r="F149" s="21" t="s">
        <v>408</v>
      </c>
      <c r="G149" s="22" t="s">
        <v>22</v>
      </c>
      <c r="H149" s="23" t="s">
        <v>181</v>
      </c>
      <c r="I149" s="24">
        <v>1</v>
      </c>
      <c r="J149" s="24">
        <v>7643080.3600000003</v>
      </c>
      <c r="K149" s="24">
        <f t="shared" si="2"/>
        <v>7643080.3600000003</v>
      </c>
      <c r="L149" s="24"/>
      <c r="M149" s="26"/>
      <c r="N149" s="24"/>
      <c r="O149" s="22" t="s">
        <v>65</v>
      </c>
      <c r="P149" s="23"/>
      <c r="Q149" s="28"/>
      <c r="W149" s="9"/>
      <c r="X149" s="9"/>
      <c r="Y149" s="9"/>
      <c r="Z149" s="9"/>
      <c r="AA149" s="9"/>
      <c r="AB149" s="9"/>
    </row>
    <row r="150" spans="1:28" s="12" customFormat="1" ht="25.5" x14ac:dyDescent="0.2">
      <c r="A150" s="9"/>
      <c r="B150" s="20" t="s">
        <v>18</v>
      </c>
      <c r="C150" s="21" t="s">
        <v>359</v>
      </c>
      <c r="D150" s="21" t="s">
        <v>360</v>
      </c>
      <c r="E150" s="21" t="s">
        <v>409</v>
      </c>
      <c r="F150" s="21" t="s">
        <v>410</v>
      </c>
      <c r="G150" s="22" t="s">
        <v>22</v>
      </c>
      <c r="H150" s="23" t="s">
        <v>181</v>
      </c>
      <c r="I150" s="24">
        <v>1</v>
      </c>
      <c r="J150" s="24">
        <v>3671121.43</v>
      </c>
      <c r="K150" s="24">
        <f t="shared" si="2"/>
        <v>3671121.43</v>
      </c>
      <c r="L150" s="24"/>
      <c r="M150" s="26"/>
      <c r="N150" s="24"/>
      <c r="O150" s="22" t="s">
        <v>25</v>
      </c>
      <c r="P150" s="23"/>
      <c r="Q150" s="28"/>
      <c r="W150" s="9"/>
      <c r="X150" s="9"/>
      <c r="Y150" s="9"/>
      <c r="Z150" s="9"/>
      <c r="AA150" s="9"/>
      <c r="AB150" s="9"/>
    </row>
    <row r="151" spans="1:28" s="12" customFormat="1" ht="38.25" x14ac:dyDescent="0.2">
      <c r="A151" s="9"/>
      <c r="B151" s="20" t="s">
        <v>18</v>
      </c>
      <c r="C151" s="21" t="s">
        <v>369</v>
      </c>
      <c r="D151" s="21" t="s">
        <v>370</v>
      </c>
      <c r="E151" s="21" t="s">
        <v>411</v>
      </c>
      <c r="F151" s="21" t="s">
        <v>412</v>
      </c>
      <c r="G151" s="22" t="s">
        <v>22</v>
      </c>
      <c r="H151" s="23" t="s">
        <v>181</v>
      </c>
      <c r="I151" s="24">
        <v>1</v>
      </c>
      <c r="J151" s="24">
        <v>3461842.86</v>
      </c>
      <c r="K151" s="24">
        <f t="shared" si="2"/>
        <v>3461842.86</v>
      </c>
      <c r="L151" s="24"/>
      <c r="M151" s="26"/>
      <c r="N151" s="24"/>
      <c r="O151" s="22" t="s">
        <v>24</v>
      </c>
      <c r="P151" s="23"/>
      <c r="Q151" s="28"/>
      <c r="W151" s="9"/>
      <c r="X151" s="9"/>
      <c r="Y151" s="9"/>
      <c r="Z151" s="9"/>
      <c r="AA151" s="9"/>
      <c r="AB151" s="9"/>
    </row>
    <row r="152" spans="1:28" s="12" customFormat="1" ht="54" customHeight="1" x14ac:dyDescent="0.2">
      <c r="A152" s="9"/>
      <c r="B152" s="20" t="s">
        <v>18</v>
      </c>
      <c r="C152" s="21" t="s">
        <v>369</v>
      </c>
      <c r="D152" s="21" t="s">
        <v>370</v>
      </c>
      <c r="E152" s="21" t="s">
        <v>413</v>
      </c>
      <c r="F152" s="21" t="s">
        <v>414</v>
      </c>
      <c r="G152" s="22" t="s">
        <v>22</v>
      </c>
      <c r="H152" s="23" t="s">
        <v>181</v>
      </c>
      <c r="I152" s="24">
        <v>1</v>
      </c>
      <c r="J152" s="24">
        <v>972000</v>
      </c>
      <c r="K152" s="24">
        <f t="shared" si="2"/>
        <v>972000</v>
      </c>
      <c r="L152" s="24"/>
      <c r="M152" s="26"/>
      <c r="N152" s="24"/>
      <c r="O152" s="22" t="s">
        <v>25</v>
      </c>
      <c r="P152" s="23"/>
      <c r="Q152" s="28"/>
      <c r="W152" s="9"/>
      <c r="X152" s="9"/>
      <c r="Y152" s="9"/>
      <c r="Z152" s="9"/>
      <c r="AA152" s="9"/>
      <c r="AB152" s="9"/>
    </row>
    <row r="153" spans="1:28" s="12" customFormat="1" ht="72" customHeight="1" x14ac:dyDescent="0.2">
      <c r="A153" s="9"/>
      <c r="B153" s="20" t="s">
        <v>18</v>
      </c>
      <c r="C153" s="21" t="s">
        <v>369</v>
      </c>
      <c r="D153" s="21" t="s">
        <v>370</v>
      </c>
      <c r="E153" s="21" t="s">
        <v>415</v>
      </c>
      <c r="F153" s="21" t="s">
        <v>416</v>
      </c>
      <c r="G153" s="22" t="s">
        <v>22</v>
      </c>
      <c r="H153" s="23" t="s">
        <v>181</v>
      </c>
      <c r="I153" s="24">
        <v>1</v>
      </c>
      <c r="J153" s="24">
        <v>1042823.8799999999</v>
      </c>
      <c r="K153" s="24">
        <f t="shared" si="2"/>
        <v>1042823.8799999999</v>
      </c>
      <c r="L153" s="24"/>
      <c r="M153" s="26"/>
      <c r="N153" s="24"/>
      <c r="O153" s="22" t="s">
        <v>186</v>
      </c>
      <c r="P153" s="23"/>
      <c r="Q153" s="28"/>
      <c r="W153" s="9"/>
      <c r="X153" s="9"/>
      <c r="Y153" s="9"/>
      <c r="Z153" s="9"/>
      <c r="AA153" s="9"/>
      <c r="AB153" s="9"/>
    </row>
    <row r="154" spans="1:28" s="12" customFormat="1" ht="110.25" customHeight="1" x14ac:dyDescent="0.2">
      <c r="A154" s="9"/>
      <c r="B154" s="20" t="s">
        <v>18</v>
      </c>
      <c r="C154" s="21" t="s">
        <v>369</v>
      </c>
      <c r="D154" s="21" t="s">
        <v>370</v>
      </c>
      <c r="E154" s="21" t="s">
        <v>417</v>
      </c>
      <c r="F154" s="21" t="s">
        <v>418</v>
      </c>
      <c r="G154" s="22" t="s">
        <v>22</v>
      </c>
      <c r="H154" s="23" t="s">
        <v>181</v>
      </c>
      <c r="I154" s="24">
        <v>1</v>
      </c>
      <c r="J154" s="24">
        <v>62487.72</v>
      </c>
      <c r="K154" s="24">
        <f t="shared" si="2"/>
        <v>62487.72</v>
      </c>
      <c r="L154" s="24"/>
      <c r="M154" s="26"/>
      <c r="N154" s="24"/>
      <c r="O154" s="22" t="s">
        <v>25</v>
      </c>
      <c r="P154" s="23"/>
      <c r="Q154" s="28"/>
      <c r="W154" s="9"/>
      <c r="X154" s="9"/>
      <c r="Y154" s="9"/>
      <c r="Z154" s="9"/>
      <c r="AA154" s="9"/>
      <c r="AB154" s="9"/>
    </row>
    <row r="155" spans="1:28" s="12" customFormat="1" ht="45.75" customHeight="1" x14ac:dyDescent="0.2">
      <c r="A155" s="9"/>
      <c r="B155" s="20" t="s">
        <v>18</v>
      </c>
      <c r="C155" s="21" t="s">
        <v>369</v>
      </c>
      <c r="D155" s="21" t="s">
        <v>370</v>
      </c>
      <c r="E155" s="21" t="s">
        <v>419</v>
      </c>
      <c r="F155" s="21" t="s">
        <v>420</v>
      </c>
      <c r="G155" s="22" t="s">
        <v>22</v>
      </c>
      <c r="H155" s="23" t="s">
        <v>181</v>
      </c>
      <c r="I155" s="24">
        <v>1</v>
      </c>
      <c r="J155" s="24">
        <v>11647800</v>
      </c>
      <c r="K155" s="24">
        <f t="shared" si="2"/>
        <v>11647800</v>
      </c>
      <c r="L155" s="24"/>
      <c r="M155" s="26"/>
      <c r="N155" s="24"/>
      <c r="O155" s="22" t="s">
        <v>65</v>
      </c>
      <c r="P155" s="23"/>
      <c r="Q155" s="28"/>
      <c r="W155" s="9"/>
      <c r="X155" s="9"/>
      <c r="Y155" s="9"/>
      <c r="Z155" s="9"/>
      <c r="AA155" s="9"/>
      <c r="AB155" s="9"/>
    </row>
    <row r="156" spans="1:28" ht="38.25" x14ac:dyDescent="0.2">
      <c r="B156" s="20" t="s">
        <v>18</v>
      </c>
      <c r="C156" s="21" t="s">
        <v>369</v>
      </c>
      <c r="D156" s="21" t="s">
        <v>370</v>
      </c>
      <c r="E156" s="21" t="s">
        <v>421</v>
      </c>
      <c r="F156" s="21" t="s">
        <v>422</v>
      </c>
      <c r="G156" s="22" t="s">
        <v>22</v>
      </c>
      <c r="H156" s="23" t="s">
        <v>181</v>
      </c>
      <c r="I156" s="24">
        <v>1</v>
      </c>
      <c r="J156" s="24">
        <v>12516782.140000001</v>
      </c>
      <c r="K156" s="24">
        <f t="shared" si="2"/>
        <v>12516782.140000001</v>
      </c>
      <c r="L156" s="24"/>
      <c r="M156" s="26"/>
      <c r="N156" s="24"/>
      <c r="O156" s="22" t="s">
        <v>232</v>
      </c>
      <c r="P156" s="23"/>
      <c r="Q156" s="28"/>
    </row>
    <row r="157" spans="1:28" ht="38.25" x14ac:dyDescent="0.2">
      <c r="B157" s="20" t="s">
        <v>18</v>
      </c>
      <c r="C157" s="21" t="s">
        <v>369</v>
      </c>
      <c r="D157" s="21" t="s">
        <v>370</v>
      </c>
      <c r="E157" s="21" t="s">
        <v>423</v>
      </c>
      <c r="F157" s="21" t="s">
        <v>424</v>
      </c>
      <c r="G157" s="22" t="s">
        <v>180</v>
      </c>
      <c r="H157" s="23" t="s">
        <v>181</v>
      </c>
      <c r="I157" s="24">
        <v>1</v>
      </c>
      <c r="J157" s="24">
        <v>180250312.93000001</v>
      </c>
      <c r="K157" s="24">
        <f t="shared" si="2"/>
        <v>180250312.93000001</v>
      </c>
      <c r="L157" s="24"/>
      <c r="M157" s="26"/>
      <c r="N157" s="24"/>
      <c r="O157" s="22" t="s">
        <v>227</v>
      </c>
      <c r="P157" s="29"/>
      <c r="Q157" s="28"/>
    </row>
    <row r="158" spans="1:28" ht="38.25" x14ac:dyDescent="0.2">
      <c r="B158" s="20" t="s">
        <v>18</v>
      </c>
      <c r="C158" s="21" t="s">
        <v>369</v>
      </c>
      <c r="D158" s="21" t="s">
        <v>370</v>
      </c>
      <c r="E158" s="21" t="s">
        <v>425</v>
      </c>
      <c r="F158" s="21" t="s">
        <v>426</v>
      </c>
      <c r="G158" s="22" t="s">
        <v>180</v>
      </c>
      <c r="H158" s="23" t="s">
        <v>181</v>
      </c>
      <c r="I158" s="24">
        <v>1</v>
      </c>
      <c r="J158" s="24">
        <f>369758563.39-99672559.75+5069660.71+94602899.04</f>
        <v>369758563.38999999</v>
      </c>
      <c r="K158" s="24">
        <f t="shared" si="2"/>
        <v>369758563.38999999</v>
      </c>
      <c r="L158" s="24"/>
      <c r="M158" s="26"/>
      <c r="N158" s="24"/>
      <c r="O158" s="22" t="s">
        <v>232</v>
      </c>
      <c r="P158" s="29"/>
      <c r="Q158" s="28"/>
    </row>
    <row r="159" spans="1:28" ht="38.25" x14ac:dyDescent="0.2">
      <c r="B159" s="20" t="s">
        <v>18</v>
      </c>
      <c r="C159" s="21" t="s">
        <v>369</v>
      </c>
      <c r="D159" s="21" t="s">
        <v>370</v>
      </c>
      <c r="E159" s="21" t="s">
        <v>427</v>
      </c>
      <c r="F159" s="21" t="s">
        <v>428</v>
      </c>
      <c r="G159" s="22" t="s">
        <v>180</v>
      </c>
      <c r="H159" s="23" t="s">
        <v>181</v>
      </c>
      <c r="I159" s="24">
        <v>1</v>
      </c>
      <c r="J159" s="24">
        <v>19282589.289999999</v>
      </c>
      <c r="K159" s="24">
        <f t="shared" si="2"/>
        <v>19282589.289999999</v>
      </c>
      <c r="L159" s="24"/>
      <c r="M159" s="26"/>
      <c r="N159" s="24"/>
      <c r="O159" s="22" t="s">
        <v>186</v>
      </c>
      <c r="P159" s="29"/>
      <c r="Q159" s="28"/>
    </row>
    <row r="160" spans="1:28" ht="38.25" x14ac:dyDescent="0.2">
      <c r="B160" s="20" t="s">
        <v>18</v>
      </c>
      <c r="C160" s="21" t="s">
        <v>369</v>
      </c>
      <c r="D160" s="21" t="s">
        <v>370</v>
      </c>
      <c r="E160" s="21" t="s">
        <v>429</v>
      </c>
      <c r="F160" s="21" t="s">
        <v>430</v>
      </c>
      <c r="G160" s="22" t="s">
        <v>180</v>
      </c>
      <c r="H160" s="23" t="s">
        <v>181</v>
      </c>
      <c r="I160" s="24">
        <v>1</v>
      </c>
      <c r="J160" s="24">
        <v>789799999.99999988</v>
      </c>
      <c r="K160" s="24">
        <f t="shared" si="2"/>
        <v>789799999.99999988</v>
      </c>
      <c r="L160" s="24"/>
      <c r="M160" s="26"/>
      <c r="N160" s="24"/>
      <c r="O160" s="22" t="s">
        <v>65</v>
      </c>
      <c r="P160" s="23"/>
      <c r="Q160" s="28"/>
    </row>
    <row r="161" spans="1:28" ht="38.25" x14ac:dyDescent="0.2">
      <c r="B161" s="20" t="s">
        <v>18</v>
      </c>
      <c r="C161" s="21" t="s">
        <v>369</v>
      </c>
      <c r="D161" s="21" t="s">
        <v>370</v>
      </c>
      <c r="E161" s="21" t="s">
        <v>431</v>
      </c>
      <c r="F161" s="21" t="s">
        <v>432</v>
      </c>
      <c r="G161" s="22" t="s">
        <v>95</v>
      </c>
      <c r="H161" s="23" t="s">
        <v>181</v>
      </c>
      <c r="I161" s="24">
        <v>1</v>
      </c>
      <c r="J161" s="24">
        <f>2588062.5+523434.92</f>
        <v>3111497.42</v>
      </c>
      <c r="K161" s="24">
        <f t="shared" ref="K161:K222" si="3">I161*J161</f>
        <v>3111497.42</v>
      </c>
      <c r="L161" s="24"/>
      <c r="M161" s="24"/>
      <c r="N161" s="24"/>
      <c r="O161" s="22" t="s">
        <v>227</v>
      </c>
      <c r="P161" s="23"/>
      <c r="Q161" s="28"/>
    </row>
    <row r="162" spans="1:28" ht="38.25" x14ac:dyDescent="0.2">
      <c r="B162" s="20" t="s">
        <v>18</v>
      </c>
      <c r="C162" s="21" t="s">
        <v>369</v>
      </c>
      <c r="D162" s="21" t="s">
        <v>370</v>
      </c>
      <c r="E162" s="21" t="s">
        <v>433</v>
      </c>
      <c r="F162" s="21" t="s">
        <v>434</v>
      </c>
      <c r="G162" s="22" t="s">
        <v>180</v>
      </c>
      <c r="H162" s="23" t="s">
        <v>181</v>
      </c>
      <c r="I162" s="24">
        <v>1</v>
      </c>
      <c r="J162" s="24">
        <v>32551401.539999999</v>
      </c>
      <c r="K162" s="24">
        <f t="shared" si="3"/>
        <v>32551401.539999999</v>
      </c>
      <c r="L162" s="24"/>
      <c r="M162" s="26"/>
      <c r="N162" s="24"/>
      <c r="O162" s="22" t="s">
        <v>232</v>
      </c>
      <c r="P162" s="23"/>
      <c r="Q162" s="28"/>
    </row>
    <row r="163" spans="1:28" ht="48" customHeight="1" x14ac:dyDescent="0.2">
      <c r="B163" s="20" t="s">
        <v>18</v>
      </c>
      <c r="C163" s="21" t="s">
        <v>369</v>
      </c>
      <c r="D163" s="21" t="s">
        <v>370</v>
      </c>
      <c r="E163" s="21" t="s">
        <v>435</v>
      </c>
      <c r="F163" s="21" t="s">
        <v>436</v>
      </c>
      <c r="G163" s="22" t="s">
        <v>180</v>
      </c>
      <c r="H163" s="23" t="s">
        <v>181</v>
      </c>
      <c r="I163" s="24">
        <v>1</v>
      </c>
      <c r="J163" s="24">
        <v>26334944.640000001</v>
      </c>
      <c r="K163" s="24">
        <f t="shared" si="3"/>
        <v>26334944.640000001</v>
      </c>
      <c r="L163" s="24"/>
      <c r="M163" s="26"/>
      <c r="N163" s="24"/>
      <c r="O163" s="22" t="s">
        <v>65</v>
      </c>
      <c r="P163" s="23"/>
      <c r="Q163" s="28"/>
    </row>
    <row r="164" spans="1:28" ht="51" customHeight="1" x14ac:dyDescent="0.2">
      <c r="B164" s="20" t="s">
        <v>18</v>
      </c>
      <c r="C164" s="21" t="s">
        <v>359</v>
      </c>
      <c r="D164" s="21" t="s">
        <v>360</v>
      </c>
      <c r="E164" s="21" t="s">
        <v>437</v>
      </c>
      <c r="F164" s="21" t="s">
        <v>438</v>
      </c>
      <c r="G164" s="22" t="s">
        <v>180</v>
      </c>
      <c r="H164" s="23" t="s">
        <v>181</v>
      </c>
      <c r="I164" s="24">
        <v>1</v>
      </c>
      <c r="J164" s="24">
        <f>39344120-11644120</f>
        <v>27700000</v>
      </c>
      <c r="K164" s="24">
        <f t="shared" si="3"/>
        <v>27700000</v>
      </c>
      <c r="L164" s="24"/>
      <c r="M164" s="26"/>
      <c r="N164" s="24"/>
      <c r="O164" s="22" t="s">
        <v>65</v>
      </c>
      <c r="P164" s="23"/>
      <c r="Q164" s="28"/>
    </row>
    <row r="165" spans="1:28" ht="49.5" customHeight="1" x14ac:dyDescent="0.2">
      <c r="B165" s="20" t="s">
        <v>18</v>
      </c>
      <c r="C165" s="21" t="s">
        <v>369</v>
      </c>
      <c r="D165" s="21" t="s">
        <v>370</v>
      </c>
      <c r="E165" s="21" t="s">
        <v>439</v>
      </c>
      <c r="F165" s="21" t="s">
        <v>440</v>
      </c>
      <c r="G165" s="22" t="s">
        <v>180</v>
      </c>
      <c r="H165" s="23" t="s">
        <v>181</v>
      </c>
      <c r="I165" s="24">
        <v>1</v>
      </c>
      <c r="J165" s="24">
        <v>41631107.140000001</v>
      </c>
      <c r="K165" s="24">
        <f t="shared" si="3"/>
        <v>41631107.140000001</v>
      </c>
      <c r="L165" s="24"/>
      <c r="M165" s="26"/>
      <c r="N165" s="24"/>
      <c r="O165" s="22" t="s">
        <v>65</v>
      </c>
      <c r="P165" s="23"/>
      <c r="Q165" s="28"/>
    </row>
    <row r="166" spans="1:28" ht="39.75" customHeight="1" x14ac:dyDescent="0.2">
      <c r="B166" s="20" t="s">
        <v>18</v>
      </c>
      <c r="C166" s="21" t="s">
        <v>441</v>
      </c>
      <c r="D166" s="21" t="s">
        <v>442</v>
      </c>
      <c r="E166" s="21" t="s">
        <v>443</v>
      </c>
      <c r="F166" s="21" t="s">
        <v>444</v>
      </c>
      <c r="G166" s="22" t="s">
        <v>180</v>
      </c>
      <c r="H166" s="23" t="s">
        <v>181</v>
      </c>
      <c r="I166" s="24">
        <v>1</v>
      </c>
      <c r="J166" s="24">
        <f>187496200-94602899.04-523434.92</f>
        <v>92369866.039999992</v>
      </c>
      <c r="K166" s="24">
        <f t="shared" si="3"/>
        <v>92369866.039999992</v>
      </c>
      <c r="L166" s="24"/>
      <c r="M166" s="26"/>
      <c r="N166" s="24"/>
      <c r="O166" s="22" t="s">
        <v>25</v>
      </c>
      <c r="P166" s="23"/>
      <c r="Q166" s="28"/>
    </row>
    <row r="167" spans="1:28" ht="30.75" customHeight="1" x14ac:dyDescent="0.2">
      <c r="B167" s="20" t="s">
        <v>18</v>
      </c>
      <c r="C167" s="21" t="s">
        <v>445</v>
      </c>
      <c r="D167" s="21" t="s">
        <v>446</v>
      </c>
      <c r="E167" s="21" t="s">
        <v>447</v>
      </c>
      <c r="F167" s="21" t="s">
        <v>448</v>
      </c>
      <c r="G167" s="22" t="s">
        <v>180</v>
      </c>
      <c r="H167" s="23" t="s">
        <v>181</v>
      </c>
      <c r="I167" s="24">
        <v>1</v>
      </c>
      <c r="J167" s="24">
        <v>63173879.999999993</v>
      </c>
      <c r="K167" s="24">
        <f t="shared" si="3"/>
        <v>63173879.999999993</v>
      </c>
      <c r="L167" s="24"/>
      <c r="M167" s="26"/>
      <c r="N167" s="24"/>
      <c r="O167" s="22" t="s">
        <v>25</v>
      </c>
      <c r="P167" s="23"/>
      <c r="Q167" s="28"/>
    </row>
    <row r="168" spans="1:28" ht="42.75" customHeight="1" x14ac:dyDescent="0.2">
      <c r="B168" s="20" t="s">
        <v>18</v>
      </c>
      <c r="C168" s="21" t="s">
        <v>369</v>
      </c>
      <c r="D168" s="21" t="s">
        <v>370</v>
      </c>
      <c r="E168" s="21" t="s">
        <v>449</v>
      </c>
      <c r="F168" s="21" t="s">
        <v>450</v>
      </c>
      <c r="G168" s="22" t="s">
        <v>180</v>
      </c>
      <c r="H168" s="23" t="s">
        <v>181</v>
      </c>
      <c r="I168" s="24">
        <v>1</v>
      </c>
      <c r="J168" s="24">
        <v>78139285.709999993</v>
      </c>
      <c r="K168" s="24">
        <f t="shared" si="3"/>
        <v>78139285.709999993</v>
      </c>
      <c r="L168" s="24"/>
      <c r="M168" s="26"/>
      <c r="N168" s="24"/>
      <c r="O168" s="22" t="s">
        <v>24</v>
      </c>
      <c r="P168" s="23"/>
      <c r="Q168" s="28"/>
    </row>
    <row r="169" spans="1:28" ht="30.75" customHeight="1" x14ac:dyDescent="0.2">
      <c r="B169" s="20" t="s">
        <v>18</v>
      </c>
      <c r="C169" s="21" t="s">
        <v>451</v>
      </c>
      <c r="D169" s="21" t="s">
        <v>452</v>
      </c>
      <c r="E169" s="21" t="s">
        <v>453</v>
      </c>
      <c r="F169" s="21" t="s">
        <v>454</v>
      </c>
      <c r="G169" s="22" t="s">
        <v>315</v>
      </c>
      <c r="H169" s="23" t="s">
        <v>181</v>
      </c>
      <c r="I169" s="24">
        <v>1</v>
      </c>
      <c r="J169" s="24">
        <v>7068214.29</v>
      </c>
      <c r="K169" s="24">
        <f t="shared" si="3"/>
        <v>7068214.29</v>
      </c>
      <c r="L169" s="24"/>
      <c r="M169" s="26"/>
      <c r="N169" s="24"/>
      <c r="O169" s="22" t="s">
        <v>65</v>
      </c>
      <c r="P169" s="23"/>
      <c r="Q169" s="28"/>
    </row>
    <row r="170" spans="1:28" s="12" customFormat="1" ht="35.25" customHeight="1" x14ac:dyDescent="0.2">
      <c r="A170" s="9"/>
      <c r="B170" s="20" t="s">
        <v>18</v>
      </c>
      <c r="C170" s="21" t="s">
        <v>455</v>
      </c>
      <c r="D170" s="21" t="s">
        <v>456</v>
      </c>
      <c r="E170" s="21" t="s">
        <v>457</v>
      </c>
      <c r="F170" s="21" t="s">
        <v>458</v>
      </c>
      <c r="G170" s="22" t="s">
        <v>95</v>
      </c>
      <c r="H170" s="23" t="s">
        <v>181</v>
      </c>
      <c r="I170" s="24">
        <v>1</v>
      </c>
      <c r="J170" s="24">
        <v>1869899.9999999998</v>
      </c>
      <c r="K170" s="24">
        <f t="shared" si="3"/>
        <v>1869899.9999999998</v>
      </c>
      <c r="L170" s="24"/>
      <c r="M170" s="26"/>
      <c r="N170" s="24"/>
      <c r="O170" s="22" t="s">
        <v>241</v>
      </c>
      <c r="P170" s="23"/>
      <c r="Q170" s="28"/>
      <c r="W170" s="9"/>
      <c r="X170" s="9"/>
      <c r="Y170" s="9"/>
      <c r="Z170" s="9"/>
      <c r="AA170" s="9"/>
      <c r="AB170" s="9"/>
    </row>
    <row r="171" spans="1:28" s="12" customFormat="1" ht="39" x14ac:dyDescent="0.25">
      <c r="A171" s="9"/>
      <c r="B171" s="20" t="s">
        <v>18</v>
      </c>
      <c r="C171" s="21" t="s">
        <v>459</v>
      </c>
      <c r="D171" s="21" t="s">
        <v>460</v>
      </c>
      <c r="E171" s="21" t="s">
        <v>461</v>
      </c>
      <c r="F171" s="21" t="s">
        <v>462</v>
      </c>
      <c r="G171" s="22" t="s">
        <v>95</v>
      </c>
      <c r="H171" s="23" t="s">
        <v>181</v>
      </c>
      <c r="I171" s="24">
        <v>1</v>
      </c>
      <c r="J171" s="24">
        <f>40459932+74124828</f>
        <v>114584760</v>
      </c>
      <c r="K171" s="24">
        <f t="shared" si="3"/>
        <v>114584760</v>
      </c>
      <c r="L171" s="24"/>
      <c r="M171" s="33"/>
      <c r="N171" s="24"/>
      <c r="O171" s="22" t="s">
        <v>25</v>
      </c>
      <c r="P171" s="29"/>
      <c r="Q171" s="28"/>
      <c r="W171" s="9"/>
      <c r="X171" s="9"/>
      <c r="Y171" s="9"/>
      <c r="Z171" s="9"/>
      <c r="AA171" s="9"/>
      <c r="AB171" s="9"/>
    </row>
    <row r="172" spans="1:28" s="12" customFormat="1" ht="39.75" customHeight="1" x14ac:dyDescent="0.2">
      <c r="A172" s="9"/>
      <c r="B172" s="20" t="s">
        <v>18</v>
      </c>
      <c r="C172" s="21" t="s">
        <v>459</v>
      </c>
      <c r="D172" s="21" t="s">
        <v>460</v>
      </c>
      <c r="E172" s="21" t="s">
        <v>463</v>
      </c>
      <c r="F172" s="21" t="s">
        <v>464</v>
      </c>
      <c r="G172" s="22" t="s">
        <v>95</v>
      </c>
      <c r="H172" s="23" t="s">
        <v>181</v>
      </c>
      <c r="I172" s="24">
        <v>1</v>
      </c>
      <c r="J172" s="24">
        <v>57977136</v>
      </c>
      <c r="K172" s="24">
        <f t="shared" si="3"/>
        <v>57977136</v>
      </c>
      <c r="L172" s="24"/>
      <c r="M172" s="26"/>
      <c r="N172" s="24"/>
      <c r="O172" s="22" t="s">
        <v>25</v>
      </c>
      <c r="P172" s="29"/>
      <c r="Q172" s="28"/>
      <c r="W172" s="9"/>
      <c r="X172" s="9"/>
      <c r="Y172" s="9"/>
      <c r="Z172" s="9"/>
      <c r="AA172" s="9"/>
      <c r="AB172" s="9"/>
    </row>
    <row r="173" spans="1:28" s="12" customFormat="1" ht="42.75" customHeight="1" x14ac:dyDescent="0.2">
      <c r="A173" s="9"/>
      <c r="B173" s="20" t="s">
        <v>18</v>
      </c>
      <c r="C173" s="21" t="s">
        <v>465</v>
      </c>
      <c r="D173" s="21" t="s">
        <v>466</v>
      </c>
      <c r="E173" s="21" t="s">
        <v>467</v>
      </c>
      <c r="F173" s="21" t="s">
        <v>468</v>
      </c>
      <c r="G173" s="22" t="s">
        <v>264</v>
      </c>
      <c r="H173" s="23" t="s">
        <v>181</v>
      </c>
      <c r="I173" s="24">
        <v>1</v>
      </c>
      <c r="J173" s="24">
        <f>1963456.72/1.12*3</f>
        <v>5259259.0714285709</v>
      </c>
      <c r="K173" s="24">
        <f t="shared" si="3"/>
        <v>5259259.0714285709</v>
      </c>
      <c r="L173" s="24"/>
      <c r="M173" s="24"/>
      <c r="N173" s="24"/>
      <c r="O173" s="22" t="s">
        <v>25</v>
      </c>
      <c r="P173" s="29"/>
      <c r="Q173" s="28"/>
      <c r="W173" s="9"/>
      <c r="X173" s="9"/>
      <c r="Y173" s="9"/>
      <c r="Z173" s="9"/>
      <c r="AA173" s="9"/>
      <c r="AB173" s="9"/>
    </row>
    <row r="174" spans="1:28" s="12" customFormat="1" ht="33.75" customHeight="1" x14ac:dyDescent="0.2">
      <c r="A174" s="9"/>
      <c r="B174" s="20" t="s">
        <v>18</v>
      </c>
      <c r="C174" s="21" t="s">
        <v>465</v>
      </c>
      <c r="D174" s="21" t="s">
        <v>466</v>
      </c>
      <c r="E174" s="21" t="s">
        <v>467</v>
      </c>
      <c r="F174" s="21" t="s">
        <v>468</v>
      </c>
      <c r="G174" s="22" t="s">
        <v>180</v>
      </c>
      <c r="H174" s="23" t="s">
        <v>181</v>
      </c>
      <c r="I174" s="24">
        <v>1</v>
      </c>
      <c r="J174" s="24">
        <v>24750000</v>
      </c>
      <c r="K174" s="24">
        <f t="shared" si="3"/>
        <v>24750000</v>
      </c>
      <c r="L174" s="24"/>
      <c r="M174" s="26"/>
      <c r="N174" s="24"/>
      <c r="O174" s="22" t="s">
        <v>25</v>
      </c>
      <c r="P174" s="29"/>
      <c r="Q174" s="28"/>
      <c r="W174" s="9"/>
      <c r="X174" s="9"/>
      <c r="Y174" s="9"/>
      <c r="Z174" s="9"/>
      <c r="AA174" s="9"/>
      <c r="AB174" s="9"/>
    </row>
    <row r="175" spans="1:28" s="12" customFormat="1" ht="27.75" customHeight="1" x14ac:dyDescent="0.2">
      <c r="A175" s="9"/>
      <c r="B175" s="20" t="s">
        <v>18</v>
      </c>
      <c r="C175" s="21" t="s">
        <v>167</v>
      </c>
      <c r="D175" s="21" t="s">
        <v>168</v>
      </c>
      <c r="E175" s="21" t="s">
        <v>469</v>
      </c>
      <c r="F175" s="21" t="s">
        <v>470</v>
      </c>
      <c r="G175" s="22" t="s">
        <v>22</v>
      </c>
      <c r="H175" s="23" t="s">
        <v>471</v>
      </c>
      <c r="I175" s="24">
        <v>42</v>
      </c>
      <c r="J175" s="24">
        <v>5756.43</v>
      </c>
      <c r="K175" s="24">
        <f t="shared" si="3"/>
        <v>241770.06</v>
      </c>
      <c r="L175" s="24"/>
      <c r="M175" s="26"/>
      <c r="N175" s="24"/>
      <c r="O175" s="22" t="s">
        <v>65</v>
      </c>
      <c r="P175" s="34"/>
      <c r="Q175" s="28"/>
      <c r="W175" s="9"/>
      <c r="X175" s="9"/>
      <c r="Y175" s="9"/>
      <c r="Z175" s="9"/>
      <c r="AA175" s="9"/>
      <c r="AB175" s="9"/>
    </row>
    <row r="176" spans="1:28" s="12" customFormat="1" ht="36" customHeight="1" x14ac:dyDescent="0.2">
      <c r="A176" s="9"/>
      <c r="B176" s="20" t="s">
        <v>18</v>
      </c>
      <c r="C176" s="21" t="s">
        <v>472</v>
      </c>
      <c r="D176" s="21" t="s">
        <v>473</v>
      </c>
      <c r="E176" s="21" t="s">
        <v>474</v>
      </c>
      <c r="F176" s="21" t="s">
        <v>475</v>
      </c>
      <c r="G176" s="22" t="s">
        <v>95</v>
      </c>
      <c r="H176" s="23" t="s">
        <v>181</v>
      </c>
      <c r="I176" s="24">
        <v>1</v>
      </c>
      <c r="J176" s="24">
        <f>1370850-115016.74</f>
        <v>1255833.26</v>
      </c>
      <c r="K176" s="24">
        <f t="shared" si="3"/>
        <v>1255833.26</v>
      </c>
      <c r="L176" s="24"/>
      <c r="M176" s="26"/>
      <c r="N176" s="24"/>
      <c r="O176" s="22" t="s">
        <v>25</v>
      </c>
      <c r="P176" s="23"/>
      <c r="Q176" s="28"/>
      <c r="W176" s="9"/>
      <c r="X176" s="9"/>
      <c r="Y176" s="9"/>
      <c r="Z176" s="9"/>
      <c r="AA176" s="9"/>
      <c r="AB176" s="9"/>
    </row>
    <row r="177" spans="1:28" s="12" customFormat="1" ht="34.5" customHeight="1" x14ac:dyDescent="0.2">
      <c r="A177" s="9"/>
      <c r="B177" s="20" t="s">
        <v>18</v>
      </c>
      <c r="C177" s="21" t="s">
        <v>476</v>
      </c>
      <c r="D177" s="21" t="s">
        <v>477</v>
      </c>
      <c r="E177" s="21" t="s">
        <v>478</v>
      </c>
      <c r="F177" s="21" t="s">
        <v>479</v>
      </c>
      <c r="G177" s="22" t="s">
        <v>315</v>
      </c>
      <c r="H177" s="23" t="s">
        <v>480</v>
      </c>
      <c r="I177" s="24">
        <v>2000</v>
      </c>
      <c r="J177" s="24">
        <v>1200</v>
      </c>
      <c r="K177" s="24">
        <f t="shared" si="3"/>
        <v>2400000</v>
      </c>
      <c r="L177" s="24"/>
      <c r="M177" s="26"/>
      <c r="N177" s="24"/>
      <c r="O177" s="22" t="s">
        <v>25</v>
      </c>
      <c r="P177" s="23"/>
      <c r="Q177" s="28"/>
      <c r="W177" s="9"/>
      <c r="X177" s="9"/>
      <c r="Y177" s="9"/>
      <c r="Z177" s="9"/>
      <c r="AA177" s="9"/>
      <c r="AB177" s="9"/>
    </row>
    <row r="178" spans="1:28" s="12" customFormat="1" ht="40.5" customHeight="1" x14ac:dyDescent="0.2">
      <c r="A178" s="9"/>
      <c r="B178" s="20" t="s">
        <v>18</v>
      </c>
      <c r="C178" s="21" t="s">
        <v>481</v>
      </c>
      <c r="D178" s="21" t="s">
        <v>482</v>
      </c>
      <c r="E178" s="21" t="s">
        <v>483</v>
      </c>
      <c r="F178" s="21" t="s">
        <v>484</v>
      </c>
      <c r="G178" s="22" t="s">
        <v>315</v>
      </c>
      <c r="H178" s="23" t="s">
        <v>181</v>
      </c>
      <c r="I178" s="24">
        <v>1</v>
      </c>
      <c r="J178" s="24">
        <v>624000</v>
      </c>
      <c r="K178" s="24">
        <f t="shared" si="3"/>
        <v>624000</v>
      </c>
      <c r="L178" s="24"/>
      <c r="M178" s="26"/>
      <c r="N178" s="24"/>
      <c r="O178" s="22" t="s">
        <v>186</v>
      </c>
      <c r="P178" s="29"/>
      <c r="Q178" s="28"/>
      <c r="W178" s="9"/>
      <c r="X178" s="9"/>
      <c r="Y178" s="9"/>
      <c r="Z178" s="9"/>
      <c r="AA178" s="9"/>
      <c r="AB178" s="9"/>
    </row>
    <row r="179" spans="1:28" s="12" customFormat="1" ht="33" customHeight="1" x14ac:dyDescent="0.2">
      <c r="A179" s="9"/>
      <c r="B179" s="20" t="s">
        <v>18</v>
      </c>
      <c r="C179" s="21" t="s">
        <v>485</v>
      </c>
      <c r="D179" s="21" t="s">
        <v>486</v>
      </c>
      <c r="E179" s="21" t="s">
        <v>487</v>
      </c>
      <c r="F179" s="21" t="s">
        <v>488</v>
      </c>
      <c r="G179" s="22" t="s">
        <v>95</v>
      </c>
      <c r="H179" s="23" t="s">
        <v>181</v>
      </c>
      <c r="I179" s="24">
        <v>1</v>
      </c>
      <c r="J179" s="24">
        <v>3900000</v>
      </c>
      <c r="K179" s="24">
        <f t="shared" si="3"/>
        <v>3900000</v>
      </c>
      <c r="L179" s="24"/>
      <c r="M179" s="26"/>
      <c r="N179" s="24"/>
      <c r="O179" s="22" t="s">
        <v>65</v>
      </c>
      <c r="P179" s="23"/>
      <c r="Q179" s="28"/>
      <c r="W179" s="9"/>
      <c r="X179" s="9"/>
      <c r="Y179" s="9"/>
      <c r="Z179" s="9"/>
      <c r="AA179" s="9"/>
      <c r="AB179" s="9"/>
    </row>
    <row r="180" spans="1:28" s="12" customFormat="1" ht="39" customHeight="1" x14ac:dyDescent="0.2">
      <c r="A180" s="9"/>
      <c r="B180" s="20" t="s">
        <v>18</v>
      </c>
      <c r="C180" s="21" t="s">
        <v>489</v>
      </c>
      <c r="D180" s="21" t="s">
        <v>490</v>
      </c>
      <c r="E180" s="21" t="s">
        <v>491</v>
      </c>
      <c r="F180" s="21" t="s">
        <v>492</v>
      </c>
      <c r="G180" s="22" t="s">
        <v>95</v>
      </c>
      <c r="H180" s="23" t="s">
        <v>181</v>
      </c>
      <c r="I180" s="24">
        <v>1</v>
      </c>
      <c r="J180" s="24">
        <f>2000892.86+723107.14-375724.14</f>
        <v>2348275.86</v>
      </c>
      <c r="K180" s="24">
        <f t="shared" si="3"/>
        <v>2348275.86</v>
      </c>
      <c r="L180" s="24"/>
      <c r="M180" s="26"/>
      <c r="N180" s="24"/>
      <c r="O180" s="22" t="s">
        <v>65</v>
      </c>
      <c r="P180" s="22"/>
      <c r="Q180" s="28"/>
      <c r="W180" s="9"/>
      <c r="X180" s="9"/>
      <c r="Y180" s="9"/>
      <c r="Z180" s="9"/>
      <c r="AA180" s="9"/>
      <c r="AB180" s="9"/>
    </row>
    <row r="181" spans="1:28" s="12" customFormat="1" ht="30.75" customHeight="1" x14ac:dyDescent="0.2">
      <c r="A181" s="9"/>
      <c r="B181" s="20" t="s">
        <v>18</v>
      </c>
      <c r="C181" s="21" t="s">
        <v>489</v>
      </c>
      <c r="D181" s="21" t="s">
        <v>490</v>
      </c>
      <c r="E181" s="21" t="s">
        <v>493</v>
      </c>
      <c r="F181" s="21" t="s">
        <v>494</v>
      </c>
      <c r="G181" s="22" t="s">
        <v>95</v>
      </c>
      <c r="H181" s="23" t="s">
        <v>181</v>
      </c>
      <c r="I181" s="24">
        <v>1</v>
      </c>
      <c r="J181" s="24">
        <v>241071.43</v>
      </c>
      <c r="K181" s="24">
        <f t="shared" si="3"/>
        <v>241071.43</v>
      </c>
      <c r="L181" s="24"/>
      <c r="M181" s="26"/>
      <c r="N181" s="24"/>
      <c r="O181" s="22" t="s">
        <v>24</v>
      </c>
      <c r="P181" s="22"/>
      <c r="Q181" s="28"/>
      <c r="W181" s="9"/>
      <c r="X181" s="9"/>
      <c r="Y181" s="9"/>
      <c r="Z181" s="9"/>
      <c r="AA181" s="9"/>
      <c r="AB181" s="9"/>
    </row>
    <row r="182" spans="1:28" s="12" customFormat="1" ht="38.25" customHeight="1" x14ac:dyDescent="0.2">
      <c r="A182" s="9"/>
      <c r="B182" s="20" t="s">
        <v>18</v>
      </c>
      <c r="C182" s="21" t="s">
        <v>489</v>
      </c>
      <c r="D182" s="21" t="s">
        <v>490</v>
      </c>
      <c r="E182" s="21" t="s">
        <v>495</v>
      </c>
      <c r="F182" s="21" t="s">
        <v>496</v>
      </c>
      <c r="G182" s="22" t="s">
        <v>95</v>
      </c>
      <c r="H182" s="23" t="s">
        <v>181</v>
      </c>
      <c r="I182" s="24">
        <v>1</v>
      </c>
      <c r="J182" s="24">
        <v>368000</v>
      </c>
      <c r="K182" s="24">
        <f t="shared" si="3"/>
        <v>368000</v>
      </c>
      <c r="L182" s="24"/>
      <c r="M182" s="26"/>
      <c r="N182" s="24"/>
      <c r="O182" s="22" t="s">
        <v>24</v>
      </c>
      <c r="P182" s="22"/>
      <c r="Q182" s="28"/>
      <c r="W182" s="9"/>
      <c r="X182" s="9"/>
      <c r="Y182" s="9"/>
      <c r="Z182" s="9"/>
      <c r="AA182" s="9"/>
      <c r="AB182" s="9"/>
    </row>
    <row r="183" spans="1:28" s="12" customFormat="1" ht="34.5" customHeight="1" x14ac:dyDescent="0.2">
      <c r="A183" s="9"/>
      <c r="B183" s="20" t="s">
        <v>18</v>
      </c>
      <c r="C183" s="21" t="s">
        <v>497</v>
      </c>
      <c r="D183" s="21" t="s">
        <v>498</v>
      </c>
      <c r="E183" s="21" t="s">
        <v>499</v>
      </c>
      <c r="F183" s="21" t="s">
        <v>500</v>
      </c>
      <c r="G183" s="22" t="s">
        <v>95</v>
      </c>
      <c r="H183" s="23" t="s">
        <v>181</v>
      </c>
      <c r="I183" s="24">
        <v>1</v>
      </c>
      <c r="J183" s="24">
        <v>4987600</v>
      </c>
      <c r="K183" s="24">
        <f t="shared" si="3"/>
        <v>4987600</v>
      </c>
      <c r="L183" s="24"/>
      <c r="M183" s="26"/>
      <c r="N183" s="24"/>
      <c r="O183" s="22" t="s">
        <v>65</v>
      </c>
      <c r="P183" s="22"/>
      <c r="Q183" s="28"/>
      <c r="W183" s="9"/>
      <c r="X183" s="9"/>
      <c r="Y183" s="9"/>
      <c r="Z183" s="9"/>
      <c r="AA183" s="9"/>
      <c r="AB183" s="9"/>
    </row>
    <row r="184" spans="1:28" s="12" customFormat="1" ht="37.5" customHeight="1" x14ac:dyDescent="0.2">
      <c r="A184" s="9"/>
      <c r="B184" s="20" t="s">
        <v>18</v>
      </c>
      <c r="C184" s="21" t="s">
        <v>497</v>
      </c>
      <c r="D184" s="21" t="s">
        <v>498</v>
      </c>
      <c r="E184" s="21" t="s">
        <v>501</v>
      </c>
      <c r="F184" s="21" t="s">
        <v>502</v>
      </c>
      <c r="G184" s="22" t="s">
        <v>95</v>
      </c>
      <c r="H184" s="23" t="s">
        <v>181</v>
      </c>
      <c r="I184" s="24">
        <v>1</v>
      </c>
      <c r="J184" s="24">
        <v>4991515</v>
      </c>
      <c r="K184" s="24">
        <f t="shared" si="3"/>
        <v>4991515</v>
      </c>
      <c r="L184" s="24"/>
      <c r="M184" s="26"/>
      <c r="N184" s="24"/>
      <c r="O184" s="22" t="s">
        <v>65</v>
      </c>
      <c r="P184" s="22"/>
      <c r="Q184" s="28"/>
      <c r="W184" s="9"/>
      <c r="X184" s="9"/>
      <c r="Y184" s="9"/>
      <c r="Z184" s="9"/>
      <c r="AA184" s="9"/>
      <c r="AB184" s="9"/>
    </row>
    <row r="185" spans="1:28" s="12" customFormat="1" ht="33.75" customHeight="1" x14ac:dyDescent="0.2">
      <c r="A185" s="9"/>
      <c r="B185" s="20" t="s">
        <v>18</v>
      </c>
      <c r="C185" s="21" t="s">
        <v>228</v>
      </c>
      <c r="D185" s="21" t="s">
        <v>229</v>
      </c>
      <c r="E185" s="21" t="s">
        <v>503</v>
      </c>
      <c r="F185" s="21" t="s">
        <v>504</v>
      </c>
      <c r="G185" s="22" t="s">
        <v>95</v>
      </c>
      <c r="H185" s="23" t="s">
        <v>181</v>
      </c>
      <c r="I185" s="24">
        <v>1</v>
      </c>
      <c r="J185" s="24">
        <v>4995550</v>
      </c>
      <c r="K185" s="24">
        <f>I185*J185</f>
        <v>4995550</v>
      </c>
      <c r="L185" s="24"/>
      <c r="M185" s="24"/>
      <c r="N185" s="24"/>
      <c r="O185" s="22" t="s">
        <v>24</v>
      </c>
      <c r="P185" s="22"/>
      <c r="Q185" s="28"/>
      <c r="W185" s="9"/>
      <c r="X185" s="9"/>
      <c r="Y185" s="9"/>
      <c r="Z185" s="9"/>
      <c r="AA185" s="9"/>
      <c r="AB185" s="9"/>
    </row>
    <row r="186" spans="1:28" s="12" customFormat="1" ht="39" customHeight="1" x14ac:dyDescent="0.2">
      <c r="A186" s="9"/>
      <c r="B186" s="20" t="s">
        <v>18</v>
      </c>
      <c r="C186" s="21" t="s">
        <v>505</v>
      </c>
      <c r="D186" s="21" t="s">
        <v>506</v>
      </c>
      <c r="E186" s="21" t="s">
        <v>507</v>
      </c>
      <c r="F186" s="21" t="s">
        <v>508</v>
      </c>
      <c r="G186" s="22" t="s">
        <v>315</v>
      </c>
      <c r="H186" s="23" t="s">
        <v>214</v>
      </c>
      <c r="I186" s="24">
        <v>1</v>
      </c>
      <c r="J186" s="24">
        <f>9721870-3581870</f>
        <v>6140000</v>
      </c>
      <c r="K186" s="24">
        <f t="shared" si="3"/>
        <v>6140000</v>
      </c>
      <c r="L186" s="24"/>
      <c r="M186" s="26"/>
      <c r="N186" s="24"/>
      <c r="O186" s="22" t="s">
        <v>65</v>
      </c>
      <c r="P186" s="22"/>
      <c r="Q186" s="28"/>
      <c r="W186" s="9"/>
      <c r="X186" s="9"/>
      <c r="Y186" s="9"/>
      <c r="Z186" s="9"/>
      <c r="AA186" s="9"/>
      <c r="AB186" s="9"/>
    </row>
    <row r="187" spans="1:28" s="12" customFormat="1" ht="38.25" x14ac:dyDescent="0.2">
      <c r="A187" s="9"/>
      <c r="B187" s="20" t="s">
        <v>18</v>
      </c>
      <c r="C187" s="21" t="s">
        <v>509</v>
      </c>
      <c r="D187" s="21" t="s">
        <v>510</v>
      </c>
      <c r="E187" s="21" t="s">
        <v>511</v>
      </c>
      <c r="F187" s="21" t="s">
        <v>512</v>
      </c>
      <c r="G187" s="22" t="s">
        <v>95</v>
      </c>
      <c r="H187" s="23" t="s">
        <v>181</v>
      </c>
      <c r="I187" s="24">
        <v>1</v>
      </c>
      <c r="J187" s="24">
        <v>42000</v>
      </c>
      <c r="K187" s="24">
        <f t="shared" si="3"/>
        <v>42000</v>
      </c>
      <c r="L187" s="24"/>
      <c r="M187" s="26"/>
      <c r="N187" s="24"/>
      <c r="O187" s="22" t="s">
        <v>186</v>
      </c>
      <c r="P187" s="23"/>
      <c r="Q187" s="28"/>
      <c r="W187" s="9"/>
      <c r="X187" s="9"/>
      <c r="Y187" s="9"/>
      <c r="Z187" s="9"/>
      <c r="AA187" s="9"/>
      <c r="AB187" s="9"/>
    </row>
    <row r="188" spans="1:28" s="12" customFormat="1" ht="38.25" x14ac:dyDescent="0.2">
      <c r="A188" s="9"/>
      <c r="B188" s="20" t="s">
        <v>18</v>
      </c>
      <c r="C188" s="21" t="s">
        <v>513</v>
      </c>
      <c r="D188" s="21" t="s">
        <v>514</v>
      </c>
      <c r="E188" s="21" t="s">
        <v>515</v>
      </c>
      <c r="F188" s="21" t="s">
        <v>516</v>
      </c>
      <c r="G188" s="22" t="s">
        <v>95</v>
      </c>
      <c r="H188" s="23" t="s">
        <v>181</v>
      </c>
      <c r="I188" s="24">
        <v>1</v>
      </c>
      <c r="J188" s="24">
        <v>276000</v>
      </c>
      <c r="K188" s="24">
        <f t="shared" si="3"/>
        <v>276000</v>
      </c>
      <c r="L188" s="24"/>
      <c r="M188" s="26"/>
      <c r="N188" s="24"/>
      <c r="O188" s="22" t="s">
        <v>186</v>
      </c>
      <c r="P188" s="23"/>
      <c r="Q188" s="28"/>
      <c r="W188" s="9"/>
      <c r="X188" s="9"/>
      <c r="Y188" s="9"/>
      <c r="Z188" s="9"/>
      <c r="AA188" s="9"/>
      <c r="AB188" s="9"/>
    </row>
    <row r="189" spans="1:28" s="12" customFormat="1" ht="38.25" x14ac:dyDescent="0.2">
      <c r="A189" s="9"/>
      <c r="B189" s="20" t="s">
        <v>18</v>
      </c>
      <c r="C189" s="21" t="s">
        <v>517</v>
      </c>
      <c r="D189" s="21" t="s">
        <v>518</v>
      </c>
      <c r="E189" s="21" t="s">
        <v>519</v>
      </c>
      <c r="F189" s="21" t="s">
        <v>520</v>
      </c>
      <c r="G189" s="22" t="s">
        <v>180</v>
      </c>
      <c r="H189" s="23" t="s">
        <v>181</v>
      </c>
      <c r="I189" s="24">
        <v>1</v>
      </c>
      <c r="J189" s="24">
        <v>21815160.710000001</v>
      </c>
      <c r="K189" s="24">
        <f t="shared" si="3"/>
        <v>21815160.710000001</v>
      </c>
      <c r="L189" s="24"/>
      <c r="M189" s="26"/>
      <c r="N189" s="24"/>
      <c r="O189" s="22" t="s">
        <v>65</v>
      </c>
      <c r="P189" s="23"/>
      <c r="Q189" s="28"/>
      <c r="W189" s="9"/>
      <c r="X189" s="9"/>
      <c r="Y189" s="9"/>
      <c r="Z189" s="9"/>
      <c r="AA189" s="9"/>
      <c r="AB189" s="9"/>
    </row>
    <row r="190" spans="1:28" s="12" customFormat="1" ht="29.25" customHeight="1" x14ac:dyDescent="0.2">
      <c r="A190" s="9"/>
      <c r="B190" s="20" t="s">
        <v>18</v>
      </c>
      <c r="C190" s="21" t="s">
        <v>521</v>
      </c>
      <c r="D190" s="21" t="s">
        <v>522</v>
      </c>
      <c r="E190" s="21" t="s">
        <v>523</v>
      </c>
      <c r="F190" s="21" t="s">
        <v>524</v>
      </c>
      <c r="G190" s="22" t="s">
        <v>95</v>
      </c>
      <c r="H190" s="23" t="s">
        <v>23</v>
      </c>
      <c r="I190" s="24">
        <v>8</v>
      </c>
      <c r="J190" s="24">
        <v>42142.86</v>
      </c>
      <c r="K190" s="24">
        <f t="shared" si="3"/>
        <v>337142.88</v>
      </c>
      <c r="L190" s="24"/>
      <c r="M190" s="26"/>
      <c r="N190" s="24"/>
      <c r="O190" s="22" t="s">
        <v>65</v>
      </c>
      <c r="P190" s="24"/>
      <c r="Q190" s="28"/>
      <c r="W190" s="9"/>
      <c r="X190" s="9"/>
      <c r="Y190" s="9"/>
      <c r="Z190" s="9"/>
      <c r="AA190" s="9"/>
      <c r="AB190" s="9"/>
    </row>
    <row r="191" spans="1:28" s="12" customFormat="1" ht="29.25" customHeight="1" x14ac:dyDescent="0.2">
      <c r="A191" s="9"/>
      <c r="B191" s="20" t="s">
        <v>18</v>
      </c>
      <c r="C191" s="21" t="s">
        <v>525</v>
      </c>
      <c r="D191" s="21" t="s">
        <v>526</v>
      </c>
      <c r="E191" s="21" t="s">
        <v>527</v>
      </c>
      <c r="F191" s="21" t="s">
        <v>528</v>
      </c>
      <c r="G191" s="22" t="s">
        <v>95</v>
      </c>
      <c r="H191" s="23" t="s">
        <v>23</v>
      </c>
      <c r="I191" s="24">
        <v>1</v>
      </c>
      <c r="J191" s="24">
        <v>78800</v>
      </c>
      <c r="K191" s="24">
        <f t="shared" si="3"/>
        <v>78800</v>
      </c>
      <c r="L191" s="24"/>
      <c r="M191" s="26"/>
      <c r="N191" s="24"/>
      <c r="O191" s="22" t="s">
        <v>65</v>
      </c>
      <c r="P191" s="24"/>
      <c r="Q191" s="28"/>
      <c r="W191" s="9"/>
      <c r="X191" s="9"/>
      <c r="Y191" s="9"/>
      <c r="Z191" s="9"/>
      <c r="AA191" s="9"/>
      <c r="AB191" s="9"/>
    </row>
    <row r="192" spans="1:28" s="12" customFormat="1" ht="25.5" x14ac:dyDescent="0.2">
      <c r="A192" s="9"/>
      <c r="B192" s="20" t="s">
        <v>18</v>
      </c>
      <c r="C192" s="21" t="s">
        <v>529</v>
      </c>
      <c r="D192" s="21" t="s">
        <v>530</v>
      </c>
      <c r="E192" s="21" t="s">
        <v>531</v>
      </c>
      <c r="F192" s="21" t="s">
        <v>532</v>
      </c>
      <c r="G192" s="22" t="s">
        <v>22</v>
      </c>
      <c r="H192" s="23" t="s">
        <v>23</v>
      </c>
      <c r="I192" s="24">
        <v>4</v>
      </c>
      <c r="J192" s="24">
        <v>1900000</v>
      </c>
      <c r="K192" s="24">
        <f t="shared" si="3"/>
        <v>7600000</v>
      </c>
      <c r="L192" s="24"/>
      <c r="M192" s="26"/>
      <c r="N192" s="24"/>
      <c r="O192" s="22" t="s">
        <v>232</v>
      </c>
      <c r="P192" s="24"/>
      <c r="Q192" s="28"/>
      <c r="W192" s="9"/>
      <c r="X192" s="9"/>
      <c r="Y192" s="9"/>
      <c r="Z192" s="9"/>
      <c r="AA192" s="9"/>
      <c r="AB192" s="9"/>
    </row>
    <row r="193" spans="1:28" s="12" customFormat="1" ht="25.5" x14ac:dyDescent="0.2">
      <c r="A193" s="9"/>
      <c r="B193" s="20" t="s">
        <v>18</v>
      </c>
      <c r="C193" s="21" t="s">
        <v>533</v>
      </c>
      <c r="D193" s="21" t="s">
        <v>534</v>
      </c>
      <c r="E193" s="21" t="s">
        <v>535</v>
      </c>
      <c r="F193" s="21" t="s">
        <v>536</v>
      </c>
      <c r="G193" s="22" t="s">
        <v>22</v>
      </c>
      <c r="H193" s="23" t="s">
        <v>23</v>
      </c>
      <c r="I193" s="24">
        <v>4</v>
      </c>
      <c r="J193" s="24">
        <v>235053.57</v>
      </c>
      <c r="K193" s="24">
        <f t="shared" si="3"/>
        <v>940214.28</v>
      </c>
      <c r="L193" s="24"/>
      <c r="M193" s="26"/>
      <c r="N193" s="24"/>
      <c r="O193" s="22" t="s">
        <v>25</v>
      </c>
      <c r="P193" s="24"/>
      <c r="Q193" s="3"/>
      <c r="W193" s="9"/>
      <c r="X193" s="9"/>
      <c r="Y193" s="9"/>
      <c r="Z193" s="9"/>
      <c r="AA193" s="9"/>
      <c r="AB193" s="9"/>
    </row>
    <row r="194" spans="1:28" s="12" customFormat="1" ht="30" customHeight="1" x14ac:dyDescent="0.2">
      <c r="A194" s="9"/>
      <c r="B194" s="20" t="s">
        <v>18</v>
      </c>
      <c r="C194" s="21" t="s">
        <v>62</v>
      </c>
      <c r="D194" s="21" t="s">
        <v>62</v>
      </c>
      <c r="E194" s="21" t="s">
        <v>537</v>
      </c>
      <c r="F194" s="21" t="s">
        <v>538</v>
      </c>
      <c r="G194" s="22" t="s">
        <v>95</v>
      </c>
      <c r="H194" s="23" t="s">
        <v>23</v>
      </c>
      <c r="I194" s="24">
        <v>2</v>
      </c>
      <c r="J194" s="24">
        <v>42857.14</v>
      </c>
      <c r="K194" s="24">
        <f t="shared" si="3"/>
        <v>85714.28</v>
      </c>
      <c r="L194" s="24"/>
      <c r="M194" s="26"/>
      <c r="N194" s="24"/>
      <c r="O194" s="22" t="s">
        <v>65</v>
      </c>
      <c r="P194" s="24"/>
      <c r="Q194" s="28"/>
      <c r="W194" s="9"/>
      <c r="X194" s="9"/>
      <c r="Y194" s="9"/>
      <c r="Z194" s="9"/>
      <c r="AA194" s="9"/>
      <c r="AB194" s="9"/>
    </row>
    <row r="195" spans="1:28" s="12" customFormat="1" ht="33.75" customHeight="1" x14ac:dyDescent="0.2">
      <c r="A195" s="9"/>
      <c r="B195" s="20" t="s">
        <v>18</v>
      </c>
      <c r="C195" s="21" t="s">
        <v>539</v>
      </c>
      <c r="D195" s="21" t="s">
        <v>539</v>
      </c>
      <c r="E195" s="21" t="s">
        <v>540</v>
      </c>
      <c r="F195" s="21" t="s">
        <v>541</v>
      </c>
      <c r="G195" s="22" t="s">
        <v>180</v>
      </c>
      <c r="H195" s="23" t="s">
        <v>23</v>
      </c>
      <c r="I195" s="24">
        <v>2</v>
      </c>
      <c r="J195" s="24">
        <v>33212950.890000001</v>
      </c>
      <c r="K195" s="24">
        <f t="shared" si="3"/>
        <v>66425901.780000001</v>
      </c>
      <c r="L195" s="24"/>
      <c r="M195" s="26"/>
      <c r="N195" s="24"/>
      <c r="O195" s="22" t="s">
        <v>65</v>
      </c>
      <c r="P195" s="24"/>
      <c r="Q195" s="28"/>
      <c r="W195" s="9"/>
      <c r="X195" s="9"/>
      <c r="Y195" s="9"/>
      <c r="Z195" s="9"/>
      <c r="AA195" s="9"/>
      <c r="AB195" s="9"/>
    </row>
    <row r="196" spans="1:28" s="12" customFormat="1" ht="33.75" customHeight="1" x14ac:dyDescent="0.2">
      <c r="A196" s="9"/>
      <c r="B196" s="20" t="s">
        <v>18</v>
      </c>
      <c r="C196" s="21" t="s">
        <v>539</v>
      </c>
      <c r="D196" s="21" t="s">
        <v>539</v>
      </c>
      <c r="E196" s="21" t="s">
        <v>542</v>
      </c>
      <c r="F196" s="21" t="s">
        <v>543</v>
      </c>
      <c r="G196" s="22" t="s">
        <v>180</v>
      </c>
      <c r="H196" s="23" t="s">
        <v>23</v>
      </c>
      <c r="I196" s="24">
        <v>3</v>
      </c>
      <c r="J196" s="24">
        <v>40474333.93</v>
      </c>
      <c r="K196" s="24">
        <f t="shared" si="3"/>
        <v>121423001.78999999</v>
      </c>
      <c r="L196" s="24"/>
      <c r="M196" s="26"/>
      <c r="N196" s="24"/>
      <c r="O196" s="22" t="s">
        <v>65</v>
      </c>
      <c r="P196" s="24"/>
      <c r="Q196" s="28"/>
      <c r="W196" s="9"/>
      <c r="X196" s="9"/>
      <c r="Y196" s="9"/>
      <c r="Z196" s="9"/>
      <c r="AA196" s="9"/>
      <c r="AB196" s="9"/>
    </row>
    <row r="197" spans="1:28" s="12" customFormat="1" ht="33.75" customHeight="1" x14ac:dyDescent="0.2">
      <c r="A197" s="9"/>
      <c r="B197" s="20" t="s">
        <v>18</v>
      </c>
      <c r="C197" s="21" t="s">
        <v>539</v>
      </c>
      <c r="D197" s="21" t="s">
        <v>539</v>
      </c>
      <c r="E197" s="21" t="s">
        <v>544</v>
      </c>
      <c r="F197" s="21" t="s">
        <v>545</v>
      </c>
      <c r="G197" s="22" t="s">
        <v>180</v>
      </c>
      <c r="H197" s="23" t="s">
        <v>23</v>
      </c>
      <c r="I197" s="24">
        <v>1</v>
      </c>
      <c r="J197" s="24">
        <v>27940867.857142854</v>
      </c>
      <c r="K197" s="24">
        <f t="shared" si="3"/>
        <v>27940867.857142854</v>
      </c>
      <c r="L197" s="24"/>
      <c r="M197" s="26"/>
      <c r="N197" s="24"/>
      <c r="O197" s="22" t="s">
        <v>24</v>
      </c>
      <c r="P197" s="24"/>
      <c r="Q197" s="28"/>
      <c r="W197" s="9"/>
      <c r="X197" s="9"/>
      <c r="Y197" s="9"/>
      <c r="Z197" s="9"/>
      <c r="AA197" s="9"/>
      <c r="AB197" s="9"/>
    </row>
    <row r="198" spans="1:28" s="12" customFormat="1" ht="33.75" customHeight="1" x14ac:dyDescent="0.2">
      <c r="A198" s="9"/>
      <c r="B198" s="20" t="s">
        <v>18</v>
      </c>
      <c r="C198" s="21" t="s">
        <v>539</v>
      </c>
      <c r="D198" s="21" t="s">
        <v>539</v>
      </c>
      <c r="E198" s="21" t="s">
        <v>546</v>
      </c>
      <c r="F198" s="21" t="s">
        <v>547</v>
      </c>
      <c r="G198" s="22" t="s">
        <v>180</v>
      </c>
      <c r="H198" s="23" t="s">
        <v>23</v>
      </c>
      <c r="I198" s="24">
        <v>5</v>
      </c>
      <c r="J198" s="24">
        <v>39997632.990000002</v>
      </c>
      <c r="K198" s="24">
        <f t="shared" si="3"/>
        <v>199988164.95000002</v>
      </c>
      <c r="L198" s="24"/>
      <c r="M198" s="26"/>
      <c r="N198" s="24"/>
      <c r="O198" s="22" t="s">
        <v>65</v>
      </c>
      <c r="P198" s="24"/>
      <c r="Q198" s="28"/>
      <c r="W198" s="9"/>
      <c r="X198" s="9"/>
      <c r="Y198" s="9"/>
      <c r="Z198" s="9"/>
      <c r="AA198" s="9"/>
      <c r="AB198" s="9"/>
    </row>
    <row r="199" spans="1:28" s="12" customFormat="1" ht="33.75" customHeight="1" x14ac:dyDescent="0.2">
      <c r="A199" s="9"/>
      <c r="B199" s="20" t="s">
        <v>18</v>
      </c>
      <c r="C199" s="21" t="s">
        <v>539</v>
      </c>
      <c r="D199" s="21" t="s">
        <v>539</v>
      </c>
      <c r="E199" s="21" t="s">
        <v>548</v>
      </c>
      <c r="F199" s="21" t="s">
        <v>549</v>
      </c>
      <c r="G199" s="22" t="s">
        <v>180</v>
      </c>
      <c r="H199" s="23" t="s">
        <v>23</v>
      </c>
      <c r="I199" s="24">
        <v>1</v>
      </c>
      <c r="J199" s="24">
        <v>37714374.107142851</v>
      </c>
      <c r="K199" s="24">
        <f t="shared" si="3"/>
        <v>37714374.107142851</v>
      </c>
      <c r="L199" s="24"/>
      <c r="M199" s="26"/>
      <c r="N199" s="24"/>
      <c r="O199" s="22" t="s">
        <v>65</v>
      </c>
      <c r="P199" s="24"/>
      <c r="Q199" s="28"/>
      <c r="W199" s="9"/>
      <c r="X199" s="9"/>
      <c r="Y199" s="9"/>
      <c r="Z199" s="9"/>
      <c r="AA199" s="9"/>
      <c r="AB199" s="9"/>
    </row>
    <row r="200" spans="1:28" s="12" customFormat="1" ht="33.75" customHeight="1" x14ac:dyDescent="0.2">
      <c r="A200" s="9"/>
      <c r="B200" s="20" t="s">
        <v>18</v>
      </c>
      <c r="C200" s="21" t="s">
        <v>550</v>
      </c>
      <c r="D200" s="21" t="s">
        <v>551</v>
      </c>
      <c r="E200" s="21" t="s">
        <v>552</v>
      </c>
      <c r="F200" s="21" t="s">
        <v>553</v>
      </c>
      <c r="G200" s="22" t="s">
        <v>180</v>
      </c>
      <c r="H200" s="23" t="s">
        <v>23</v>
      </c>
      <c r="I200" s="24">
        <v>2</v>
      </c>
      <c r="J200" s="24">
        <f>1023093452.92-23793103.45+10776854.585</f>
        <v>1010077204.0549999</v>
      </c>
      <c r="K200" s="24">
        <f t="shared" si="3"/>
        <v>2020154408.1099999</v>
      </c>
      <c r="L200" s="24"/>
      <c r="M200" s="26"/>
      <c r="N200" s="24"/>
      <c r="O200" s="22" t="s">
        <v>65</v>
      </c>
      <c r="P200" s="24"/>
      <c r="Q200" s="28"/>
      <c r="W200" s="9"/>
      <c r="X200" s="9"/>
      <c r="Y200" s="9"/>
      <c r="Z200" s="9"/>
      <c r="AA200" s="9"/>
      <c r="AB200" s="9"/>
    </row>
    <row r="201" spans="1:28" s="12" customFormat="1" ht="45" customHeight="1" x14ac:dyDescent="0.2">
      <c r="A201" s="9"/>
      <c r="B201" s="20" t="s">
        <v>18</v>
      </c>
      <c r="C201" s="21" t="s">
        <v>554</v>
      </c>
      <c r="D201" s="21" t="s">
        <v>555</v>
      </c>
      <c r="E201" s="21" t="s">
        <v>556</v>
      </c>
      <c r="F201" s="21" t="s">
        <v>557</v>
      </c>
      <c r="G201" s="22" t="s">
        <v>180</v>
      </c>
      <c r="H201" s="23" t="s">
        <v>23</v>
      </c>
      <c r="I201" s="24">
        <v>28</v>
      </c>
      <c r="J201" s="24">
        <v>7223436.1500000004</v>
      </c>
      <c r="K201" s="24">
        <f t="shared" si="3"/>
        <v>202256212.20000002</v>
      </c>
      <c r="L201" s="35"/>
      <c r="M201" s="30"/>
      <c r="N201" s="24"/>
      <c r="O201" s="22" t="s">
        <v>65</v>
      </c>
      <c r="P201" s="24"/>
      <c r="Q201" s="28"/>
      <c r="W201" s="9"/>
      <c r="X201" s="9"/>
      <c r="Y201" s="9"/>
      <c r="Z201" s="9"/>
      <c r="AA201" s="9"/>
      <c r="AB201" s="9"/>
    </row>
    <row r="202" spans="1:28" s="12" customFormat="1" ht="33.75" customHeight="1" x14ac:dyDescent="0.2">
      <c r="A202" s="9"/>
      <c r="B202" s="20" t="s">
        <v>18</v>
      </c>
      <c r="C202" s="21" t="s">
        <v>550</v>
      </c>
      <c r="D202" s="21" t="s">
        <v>551</v>
      </c>
      <c r="E202" s="21" t="s">
        <v>558</v>
      </c>
      <c r="F202" s="21" t="s">
        <v>559</v>
      </c>
      <c r="G202" s="22" t="s">
        <v>180</v>
      </c>
      <c r="H202" s="23" t="s">
        <v>23</v>
      </c>
      <c r="I202" s="24">
        <v>2</v>
      </c>
      <c r="J202" s="24">
        <v>300007052.69999999</v>
      </c>
      <c r="K202" s="24">
        <f t="shared" si="3"/>
        <v>600014105.39999998</v>
      </c>
      <c r="L202" s="24"/>
      <c r="M202" s="26"/>
      <c r="N202" s="24"/>
      <c r="O202" s="22" t="s">
        <v>65</v>
      </c>
      <c r="P202" s="24"/>
      <c r="Q202" s="28"/>
      <c r="W202" s="9"/>
      <c r="X202" s="9"/>
      <c r="Y202" s="9"/>
      <c r="Z202" s="9"/>
      <c r="AA202" s="9"/>
      <c r="AB202" s="9"/>
    </row>
    <row r="203" spans="1:28" s="12" customFormat="1" ht="37.5" customHeight="1" x14ac:dyDescent="0.2">
      <c r="A203" s="9"/>
      <c r="B203" s="20" t="s">
        <v>18</v>
      </c>
      <c r="C203" s="21" t="s">
        <v>560</v>
      </c>
      <c r="D203" s="21" t="s">
        <v>561</v>
      </c>
      <c r="E203" s="21" t="s">
        <v>562</v>
      </c>
      <c r="F203" s="21" t="s">
        <v>563</v>
      </c>
      <c r="G203" s="22" t="s">
        <v>180</v>
      </c>
      <c r="H203" s="23" t="s">
        <v>564</v>
      </c>
      <c r="I203" s="24">
        <v>2</v>
      </c>
      <c r="J203" s="24">
        <f>73596313-13544527</f>
        <v>60051786</v>
      </c>
      <c r="K203" s="24">
        <f t="shared" si="3"/>
        <v>120103572</v>
      </c>
      <c r="L203" s="24"/>
      <c r="M203" s="26"/>
      <c r="N203" s="24"/>
      <c r="O203" s="22" t="s">
        <v>25</v>
      </c>
      <c r="P203" s="24"/>
      <c r="Q203" s="28"/>
      <c r="W203" s="9"/>
      <c r="X203" s="9"/>
      <c r="Y203" s="9"/>
      <c r="Z203" s="9"/>
      <c r="AA203" s="9"/>
      <c r="AB203" s="9"/>
    </row>
    <row r="204" spans="1:28" s="12" customFormat="1" ht="33" customHeight="1" x14ac:dyDescent="0.2">
      <c r="A204" s="9"/>
      <c r="B204" s="20" t="s">
        <v>18</v>
      </c>
      <c r="C204" s="21" t="s">
        <v>565</v>
      </c>
      <c r="D204" s="21" t="s">
        <v>566</v>
      </c>
      <c r="E204" s="21" t="s">
        <v>567</v>
      </c>
      <c r="F204" s="21" t="s">
        <v>568</v>
      </c>
      <c r="G204" s="22" t="s">
        <v>180</v>
      </c>
      <c r="H204" s="23" t="s">
        <v>471</v>
      </c>
      <c r="I204" s="24">
        <v>1</v>
      </c>
      <c r="J204" s="24">
        <f>2849895999.995-321767385.995</f>
        <v>2528128614</v>
      </c>
      <c r="K204" s="24">
        <f t="shared" si="3"/>
        <v>2528128614</v>
      </c>
      <c r="L204" s="24"/>
      <c r="M204" s="26"/>
      <c r="N204" s="24"/>
      <c r="O204" s="22" t="s">
        <v>65</v>
      </c>
      <c r="P204" s="24"/>
      <c r="Q204" s="28"/>
      <c r="W204" s="9"/>
      <c r="X204" s="9"/>
      <c r="Y204" s="9"/>
      <c r="Z204" s="9"/>
      <c r="AA204" s="9"/>
      <c r="AB204" s="9"/>
    </row>
    <row r="205" spans="1:28" s="12" customFormat="1" ht="27.75" customHeight="1" x14ac:dyDescent="0.2">
      <c r="A205" s="9"/>
      <c r="B205" s="20" t="s">
        <v>18</v>
      </c>
      <c r="C205" s="21" t="s">
        <v>569</v>
      </c>
      <c r="D205" s="21" t="s">
        <v>569</v>
      </c>
      <c r="E205" s="21" t="s">
        <v>570</v>
      </c>
      <c r="F205" s="21" t="s">
        <v>571</v>
      </c>
      <c r="G205" s="22" t="s">
        <v>180</v>
      </c>
      <c r="H205" s="23" t="s">
        <v>23</v>
      </c>
      <c r="I205" s="24">
        <v>10</v>
      </c>
      <c r="J205" s="24">
        <v>1782093.75</v>
      </c>
      <c r="K205" s="24">
        <f t="shared" si="3"/>
        <v>17820937.5</v>
      </c>
      <c r="L205" s="24"/>
      <c r="M205" s="26"/>
      <c r="N205" s="24"/>
      <c r="O205" s="22" t="s">
        <v>65</v>
      </c>
      <c r="P205" s="24"/>
      <c r="Q205" s="28"/>
      <c r="W205" s="9"/>
      <c r="X205" s="9"/>
      <c r="Y205" s="9"/>
      <c r="Z205" s="9"/>
      <c r="AA205" s="9"/>
      <c r="AB205" s="9"/>
    </row>
    <row r="206" spans="1:28" s="12" customFormat="1" ht="27.75" customHeight="1" x14ac:dyDescent="0.2">
      <c r="A206" s="9"/>
      <c r="B206" s="20" t="s">
        <v>18</v>
      </c>
      <c r="C206" s="21" t="s">
        <v>572</v>
      </c>
      <c r="D206" s="21" t="s">
        <v>573</v>
      </c>
      <c r="E206" s="21" t="s">
        <v>574</v>
      </c>
      <c r="F206" s="21" t="s">
        <v>575</v>
      </c>
      <c r="G206" s="22" t="s">
        <v>95</v>
      </c>
      <c r="H206" s="23" t="s">
        <v>23</v>
      </c>
      <c r="I206" s="24">
        <v>2</v>
      </c>
      <c r="J206" s="24">
        <v>24827586.210000001</v>
      </c>
      <c r="K206" s="24">
        <f t="shared" si="3"/>
        <v>49655172.420000002</v>
      </c>
      <c r="L206" s="24"/>
      <c r="M206" s="31"/>
      <c r="N206" s="24"/>
      <c r="O206" s="22" t="s">
        <v>65</v>
      </c>
      <c r="P206" s="24"/>
      <c r="Q206" s="28"/>
      <c r="W206" s="9"/>
      <c r="X206" s="9"/>
      <c r="Y206" s="9"/>
      <c r="Z206" s="9"/>
      <c r="AA206" s="9"/>
      <c r="AB206" s="9"/>
    </row>
    <row r="207" spans="1:28" s="12" customFormat="1" ht="27.75" customHeight="1" x14ac:dyDescent="0.2">
      <c r="A207" s="9"/>
      <c r="B207" s="20" t="s">
        <v>18</v>
      </c>
      <c r="C207" s="21" t="s">
        <v>572</v>
      </c>
      <c r="D207" s="21" t="s">
        <v>573</v>
      </c>
      <c r="E207" s="21" t="s">
        <v>576</v>
      </c>
      <c r="F207" s="21" t="s">
        <v>577</v>
      </c>
      <c r="G207" s="22" t="s">
        <v>95</v>
      </c>
      <c r="H207" s="23" t="s">
        <v>23</v>
      </c>
      <c r="I207" s="24">
        <v>2</v>
      </c>
      <c r="J207" s="24">
        <v>23793103.449999999</v>
      </c>
      <c r="K207" s="24">
        <f t="shared" si="3"/>
        <v>47586206.899999999</v>
      </c>
      <c r="L207" s="24"/>
      <c r="M207" s="36"/>
      <c r="N207" s="24"/>
      <c r="O207" s="22" t="s">
        <v>65</v>
      </c>
      <c r="P207" s="24"/>
      <c r="Q207" s="28"/>
      <c r="W207" s="9"/>
      <c r="X207" s="9"/>
      <c r="Y207" s="9"/>
      <c r="Z207" s="9"/>
      <c r="AA207" s="9"/>
      <c r="AB207" s="9"/>
    </row>
    <row r="208" spans="1:28" s="12" customFormat="1" ht="27.75" customHeight="1" x14ac:dyDescent="0.2">
      <c r="A208" s="9"/>
      <c r="B208" s="20" t="s">
        <v>18</v>
      </c>
      <c r="C208" s="21" t="s">
        <v>578</v>
      </c>
      <c r="D208" s="21" t="s">
        <v>578</v>
      </c>
      <c r="E208" s="21" t="s">
        <v>579</v>
      </c>
      <c r="F208" s="21" t="s">
        <v>580</v>
      </c>
      <c r="G208" s="22" t="s">
        <v>180</v>
      </c>
      <c r="H208" s="23" t="s">
        <v>23</v>
      </c>
      <c r="I208" s="24">
        <v>6</v>
      </c>
      <c r="J208" s="24">
        <v>857142.85</v>
      </c>
      <c r="K208" s="24">
        <f t="shared" si="3"/>
        <v>5142857.0999999996</v>
      </c>
      <c r="L208" s="25"/>
      <c r="M208" s="26"/>
      <c r="N208" s="24"/>
      <c r="O208" s="22" t="s">
        <v>65</v>
      </c>
      <c r="P208" s="24"/>
      <c r="Q208" s="28"/>
      <c r="W208" s="9"/>
      <c r="X208" s="9"/>
      <c r="Y208" s="9"/>
      <c r="Z208" s="9"/>
      <c r="AA208" s="9"/>
      <c r="AB208" s="9"/>
    </row>
    <row r="209" spans="1:28" s="12" customFormat="1" ht="27.75" customHeight="1" x14ac:dyDescent="0.2">
      <c r="A209" s="9"/>
      <c r="B209" s="20" t="s">
        <v>18</v>
      </c>
      <c r="C209" s="21" t="s">
        <v>581</v>
      </c>
      <c r="D209" s="21" t="s">
        <v>582</v>
      </c>
      <c r="E209" s="21" t="s">
        <v>583</v>
      </c>
      <c r="F209" s="21" t="s">
        <v>584</v>
      </c>
      <c r="G209" s="22" t="s">
        <v>95</v>
      </c>
      <c r="H209" s="23" t="s">
        <v>23</v>
      </c>
      <c r="I209" s="24">
        <v>2</v>
      </c>
      <c r="J209" s="24">
        <v>88690</v>
      </c>
      <c r="K209" s="24">
        <f t="shared" si="3"/>
        <v>177380</v>
      </c>
      <c r="L209" s="24"/>
      <c r="M209" s="26"/>
      <c r="N209" s="24"/>
      <c r="O209" s="22" t="s">
        <v>65</v>
      </c>
      <c r="P209" s="24"/>
      <c r="Q209" s="28"/>
      <c r="W209" s="9"/>
      <c r="X209" s="9"/>
      <c r="Y209" s="9"/>
      <c r="Z209" s="9"/>
      <c r="AA209" s="9"/>
      <c r="AB209" s="9"/>
    </row>
    <row r="210" spans="1:28" s="12" customFormat="1" ht="27.75" customHeight="1" x14ac:dyDescent="0.2">
      <c r="A210" s="9"/>
      <c r="B210" s="20" t="s">
        <v>18</v>
      </c>
      <c r="C210" s="21" t="s">
        <v>585</v>
      </c>
      <c r="D210" s="21" t="s">
        <v>585</v>
      </c>
      <c r="E210" s="21" t="s">
        <v>586</v>
      </c>
      <c r="F210" s="21" t="s">
        <v>587</v>
      </c>
      <c r="G210" s="22" t="s">
        <v>95</v>
      </c>
      <c r="H210" s="23" t="s">
        <v>23</v>
      </c>
      <c r="I210" s="24">
        <v>2</v>
      </c>
      <c r="J210" s="24">
        <v>600000</v>
      </c>
      <c r="K210" s="24">
        <f>I210*J210</f>
        <v>1200000</v>
      </c>
      <c r="L210" s="24"/>
      <c r="M210" s="26"/>
      <c r="N210" s="24"/>
      <c r="O210" s="22" t="s">
        <v>65</v>
      </c>
      <c r="P210" s="24"/>
      <c r="Q210" s="28"/>
      <c r="W210" s="9"/>
      <c r="X210" s="9"/>
      <c r="Y210" s="9"/>
      <c r="Z210" s="9"/>
      <c r="AA210" s="9"/>
      <c r="AB210" s="9"/>
    </row>
    <row r="211" spans="1:28" s="12" customFormat="1" ht="27.75" customHeight="1" x14ac:dyDescent="0.2">
      <c r="A211" s="9"/>
      <c r="B211" s="20" t="s">
        <v>18</v>
      </c>
      <c r="C211" s="21" t="s">
        <v>585</v>
      </c>
      <c r="D211" s="21" t="s">
        <v>585</v>
      </c>
      <c r="E211" s="21" t="s">
        <v>588</v>
      </c>
      <c r="F211" s="21" t="s">
        <v>589</v>
      </c>
      <c r="G211" s="22" t="s">
        <v>95</v>
      </c>
      <c r="H211" s="23" t="s">
        <v>23</v>
      </c>
      <c r="I211" s="24">
        <v>2</v>
      </c>
      <c r="J211" s="24">
        <v>513793.1</v>
      </c>
      <c r="K211" s="24">
        <f>I211*J211</f>
        <v>1027586.2</v>
      </c>
      <c r="L211" s="24"/>
      <c r="M211" s="26"/>
      <c r="N211" s="24"/>
      <c r="O211" s="22" t="s">
        <v>65</v>
      </c>
      <c r="P211" s="24"/>
      <c r="Q211" s="28"/>
      <c r="W211" s="9"/>
      <c r="X211" s="9"/>
      <c r="Y211" s="9"/>
      <c r="Z211" s="9"/>
      <c r="AA211" s="9"/>
      <c r="AB211" s="9"/>
    </row>
    <row r="212" spans="1:28" s="12" customFormat="1" ht="27.75" customHeight="1" x14ac:dyDescent="0.2">
      <c r="A212" s="9"/>
      <c r="B212" s="20" t="s">
        <v>18</v>
      </c>
      <c r="C212" s="21" t="s">
        <v>590</v>
      </c>
      <c r="D212" s="21" t="s">
        <v>591</v>
      </c>
      <c r="E212" s="21" t="s">
        <v>592</v>
      </c>
      <c r="F212" s="21" t="s">
        <v>593</v>
      </c>
      <c r="G212" s="22" t="s">
        <v>95</v>
      </c>
      <c r="H212" s="23" t="s">
        <v>23</v>
      </c>
      <c r="I212" s="24">
        <v>1</v>
      </c>
      <c r="J212" s="24">
        <v>686206.9</v>
      </c>
      <c r="K212" s="24">
        <f>I212*J212</f>
        <v>686206.9</v>
      </c>
      <c r="L212" s="24"/>
      <c r="M212" s="26"/>
      <c r="N212" s="24"/>
      <c r="O212" s="22" t="s">
        <v>65</v>
      </c>
      <c r="P212" s="24"/>
      <c r="Q212" s="28"/>
      <c r="W212" s="9"/>
      <c r="X212" s="9"/>
      <c r="Y212" s="9"/>
      <c r="Z212" s="9"/>
      <c r="AA212" s="9"/>
      <c r="AB212" s="9"/>
    </row>
    <row r="213" spans="1:28" s="12" customFormat="1" ht="27.75" customHeight="1" x14ac:dyDescent="0.2">
      <c r="A213" s="9"/>
      <c r="B213" s="20" t="s">
        <v>18</v>
      </c>
      <c r="C213" s="21" t="s">
        <v>590</v>
      </c>
      <c r="D213" s="21" t="s">
        <v>591</v>
      </c>
      <c r="E213" s="21" t="s">
        <v>594</v>
      </c>
      <c r="F213" s="21" t="s">
        <v>595</v>
      </c>
      <c r="G213" s="22" t="s">
        <v>95</v>
      </c>
      <c r="H213" s="23" t="s">
        <v>23</v>
      </c>
      <c r="I213" s="24">
        <v>1</v>
      </c>
      <c r="J213" s="24">
        <v>574137.93000000005</v>
      </c>
      <c r="K213" s="24">
        <f>I213*J213</f>
        <v>574137.93000000005</v>
      </c>
      <c r="L213" s="24"/>
      <c r="M213" s="26"/>
      <c r="N213" s="24"/>
      <c r="O213" s="22" t="s">
        <v>65</v>
      </c>
      <c r="P213" s="24"/>
      <c r="Q213" s="28"/>
      <c r="W213" s="9"/>
      <c r="X213" s="9"/>
      <c r="Y213" s="9"/>
      <c r="Z213" s="9"/>
      <c r="AA213" s="9"/>
      <c r="AB213" s="9"/>
    </row>
    <row r="214" spans="1:28" s="12" customFormat="1" ht="27.75" customHeight="1" x14ac:dyDescent="0.2">
      <c r="A214" s="9"/>
      <c r="B214" s="20" t="s">
        <v>18</v>
      </c>
      <c r="C214" s="21" t="s">
        <v>596</v>
      </c>
      <c r="D214" s="21" t="s">
        <v>597</v>
      </c>
      <c r="E214" s="21" t="s">
        <v>598</v>
      </c>
      <c r="F214" s="21" t="s">
        <v>599</v>
      </c>
      <c r="G214" s="22" t="s">
        <v>95</v>
      </c>
      <c r="H214" s="23" t="s">
        <v>23</v>
      </c>
      <c r="I214" s="24">
        <v>5</v>
      </c>
      <c r="J214" s="24">
        <v>409482.76</v>
      </c>
      <c r="K214" s="24">
        <f>I214*J214</f>
        <v>2047413.8</v>
      </c>
      <c r="L214" s="24"/>
      <c r="M214" s="26"/>
      <c r="N214" s="24"/>
      <c r="O214" s="22" t="s">
        <v>65</v>
      </c>
      <c r="P214" s="24"/>
      <c r="Q214" s="28"/>
      <c r="W214" s="9"/>
      <c r="X214" s="9"/>
      <c r="Y214" s="9"/>
      <c r="Z214" s="9"/>
      <c r="AA214" s="9"/>
      <c r="AB214" s="9"/>
    </row>
    <row r="215" spans="1:28" s="12" customFormat="1" ht="27.75" customHeight="1" x14ac:dyDescent="0.2">
      <c r="A215" s="9"/>
      <c r="B215" s="20" t="s">
        <v>18</v>
      </c>
      <c r="C215" s="21" t="s">
        <v>600</v>
      </c>
      <c r="D215" s="21" t="s">
        <v>601</v>
      </c>
      <c r="E215" s="21" t="s">
        <v>602</v>
      </c>
      <c r="F215" s="21" t="s">
        <v>603</v>
      </c>
      <c r="G215" s="22" t="s">
        <v>315</v>
      </c>
      <c r="H215" s="23" t="s">
        <v>23</v>
      </c>
      <c r="I215" s="24">
        <v>6</v>
      </c>
      <c r="J215" s="24">
        <v>86500</v>
      </c>
      <c r="K215" s="24">
        <f t="shared" si="3"/>
        <v>519000</v>
      </c>
      <c r="L215" s="24"/>
      <c r="M215" s="26"/>
      <c r="N215" s="24"/>
      <c r="O215" s="22" t="s">
        <v>25</v>
      </c>
      <c r="P215" s="24"/>
      <c r="Q215" s="28"/>
      <c r="W215" s="9"/>
      <c r="X215" s="9"/>
      <c r="Y215" s="9"/>
      <c r="Z215" s="9"/>
      <c r="AA215" s="9"/>
      <c r="AB215" s="9"/>
    </row>
    <row r="216" spans="1:28" s="12" customFormat="1" ht="31.5" customHeight="1" x14ac:dyDescent="0.2">
      <c r="A216" s="9"/>
      <c r="B216" s="20" t="s">
        <v>18</v>
      </c>
      <c r="C216" s="21" t="s">
        <v>604</v>
      </c>
      <c r="D216" s="21" t="s">
        <v>605</v>
      </c>
      <c r="E216" s="21" t="s">
        <v>606</v>
      </c>
      <c r="F216" s="21" t="s">
        <v>607</v>
      </c>
      <c r="G216" s="22" t="s">
        <v>315</v>
      </c>
      <c r="H216" s="23" t="s">
        <v>23</v>
      </c>
      <c r="I216" s="24">
        <v>1</v>
      </c>
      <c r="J216" s="24">
        <v>3184371.43</v>
      </c>
      <c r="K216" s="24">
        <f t="shared" si="3"/>
        <v>3184371.43</v>
      </c>
      <c r="L216" s="24"/>
      <c r="M216" s="26"/>
      <c r="N216" s="24"/>
      <c r="O216" s="22" t="s">
        <v>65</v>
      </c>
      <c r="P216" s="24"/>
      <c r="Q216" s="28"/>
      <c r="W216" s="9"/>
      <c r="X216" s="9"/>
      <c r="Y216" s="9"/>
      <c r="Z216" s="9"/>
      <c r="AA216" s="9"/>
      <c r="AB216" s="9"/>
    </row>
    <row r="217" spans="1:28" s="12" customFormat="1" ht="33.75" customHeight="1" x14ac:dyDescent="0.2">
      <c r="A217" s="9"/>
      <c r="B217" s="20" t="s">
        <v>18</v>
      </c>
      <c r="C217" s="21" t="s">
        <v>608</v>
      </c>
      <c r="D217" s="21" t="s">
        <v>608</v>
      </c>
      <c r="E217" s="21" t="s">
        <v>609</v>
      </c>
      <c r="F217" s="21" t="s">
        <v>610</v>
      </c>
      <c r="G217" s="22" t="s">
        <v>180</v>
      </c>
      <c r="H217" s="23" t="s">
        <v>23</v>
      </c>
      <c r="I217" s="24">
        <v>2</v>
      </c>
      <c r="J217" s="24">
        <v>7652642.8499999996</v>
      </c>
      <c r="K217" s="24">
        <f t="shared" si="3"/>
        <v>15305285.699999999</v>
      </c>
      <c r="L217" s="24"/>
      <c r="M217" s="26"/>
      <c r="N217" s="24"/>
      <c r="O217" s="22" t="s">
        <v>65</v>
      </c>
      <c r="P217" s="24"/>
      <c r="Q217" s="28"/>
      <c r="W217" s="9"/>
      <c r="X217" s="9"/>
      <c r="Y217" s="9"/>
      <c r="Z217" s="9"/>
      <c r="AA217" s="9"/>
      <c r="AB217" s="9"/>
    </row>
    <row r="218" spans="1:28" s="12" customFormat="1" ht="33" customHeight="1" x14ac:dyDescent="0.2">
      <c r="A218" s="9"/>
      <c r="B218" s="20" t="s">
        <v>18</v>
      </c>
      <c r="C218" s="21" t="s">
        <v>611</v>
      </c>
      <c r="D218" s="21" t="s">
        <v>611</v>
      </c>
      <c r="E218" s="21" t="s">
        <v>612</v>
      </c>
      <c r="F218" s="21" t="s">
        <v>613</v>
      </c>
      <c r="G218" s="22" t="s">
        <v>180</v>
      </c>
      <c r="H218" s="23" t="s">
        <v>23</v>
      </c>
      <c r="I218" s="24">
        <v>1</v>
      </c>
      <c r="J218" s="24">
        <v>168749999.99999997</v>
      </c>
      <c r="K218" s="24">
        <f t="shared" si="3"/>
        <v>168749999.99999997</v>
      </c>
      <c r="L218" s="24"/>
      <c r="M218" s="26"/>
      <c r="N218" s="24"/>
      <c r="O218" s="22" t="s">
        <v>65</v>
      </c>
      <c r="P218" s="24"/>
      <c r="Q218" s="28"/>
      <c r="W218" s="9"/>
      <c r="X218" s="9"/>
      <c r="Y218" s="9"/>
      <c r="Z218" s="9"/>
      <c r="AA218" s="9"/>
      <c r="AB218" s="9"/>
    </row>
    <row r="219" spans="1:28" s="12" customFormat="1" ht="29.25" customHeight="1" x14ac:dyDescent="0.2">
      <c r="A219" s="9"/>
      <c r="B219" s="20" t="s">
        <v>18</v>
      </c>
      <c r="C219" s="21" t="s">
        <v>614</v>
      </c>
      <c r="D219" s="21" t="s">
        <v>615</v>
      </c>
      <c r="E219" s="21" t="s">
        <v>616</v>
      </c>
      <c r="F219" s="21" t="s">
        <v>617</v>
      </c>
      <c r="G219" s="22" t="s">
        <v>315</v>
      </c>
      <c r="H219" s="23" t="s">
        <v>214</v>
      </c>
      <c r="I219" s="24">
        <v>1</v>
      </c>
      <c r="J219" s="24">
        <v>4285714.2857142854</v>
      </c>
      <c r="K219" s="24">
        <f t="shared" si="3"/>
        <v>4285714.2857142854</v>
      </c>
      <c r="L219" s="24"/>
      <c r="M219" s="26"/>
      <c r="N219" s="24"/>
      <c r="O219" s="22" t="s">
        <v>186</v>
      </c>
      <c r="P219" s="24"/>
      <c r="Q219" s="28"/>
      <c r="W219" s="9"/>
      <c r="X219" s="9"/>
      <c r="Y219" s="9"/>
      <c r="Z219" s="9"/>
      <c r="AA219" s="9"/>
      <c r="AB219" s="9"/>
    </row>
    <row r="220" spans="1:28" s="12" customFormat="1" ht="32.25" customHeight="1" x14ac:dyDescent="0.2">
      <c r="A220" s="9"/>
      <c r="B220" s="20" t="s">
        <v>18</v>
      </c>
      <c r="C220" s="21" t="s">
        <v>614</v>
      </c>
      <c r="D220" s="21" t="s">
        <v>615</v>
      </c>
      <c r="E220" s="21" t="s">
        <v>618</v>
      </c>
      <c r="F220" s="21" t="s">
        <v>619</v>
      </c>
      <c r="G220" s="22" t="s">
        <v>95</v>
      </c>
      <c r="H220" s="23" t="s">
        <v>214</v>
      </c>
      <c r="I220" s="24">
        <v>1</v>
      </c>
      <c r="J220" s="24">
        <v>199760273.97260299</v>
      </c>
      <c r="K220" s="24">
        <f t="shared" si="3"/>
        <v>199760273.97260299</v>
      </c>
      <c r="L220" s="24"/>
      <c r="M220" s="26"/>
      <c r="N220" s="24"/>
      <c r="O220" s="22" t="s">
        <v>65</v>
      </c>
      <c r="P220" s="24"/>
      <c r="Q220" s="28"/>
      <c r="W220" s="9"/>
      <c r="X220" s="9"/>
      <c r="Y220" s="9"/>
      <c r="Z220" s="9"/>
      <c r="AA220" s="9"/>
      <c r="AB220" s="9"/>
    </row>
    <row r="221" spans="1:28" s="12" customFormat="1" ht="32.25" customHeight="1" x14ac:dyDescent="0.2">
      <c r="A221" s="9"/>
      <c r="B221" s="20" t="s">
        <v>18</v>
      </c>
      <c r="C221" s="21" t="s">
        <v>614</v>
      </c>
      <c r="D221" s="21" t="s">
        <v>615</v>
      </c>
      <c r="E221" s="21" t="s">
        <v>620</v>
      </c>
      <c r="F221" s="21" t="s">
        <v>621</v>
      </c>
      <c r="G221" s="22" t="s">
        <v>95</v>
      </c>
      <c r="H221" s="23" t="s">
        <v>214</v>
      </c>
      <c r="I221" s="24">
        <v>1</v>
      </c>
      <c r="J221" s="24">
        <v>175220000</v>
      </c>
      <c r="K221" s="24">
        <f t="shared" si="3"/>
        <v>175220000</v>
      </c>
      <c r="L221" s="24"/>
      <c r="M221" s="26"/>
      <c r="N221" s="24"/>
      <c r="O221" s="22" t="s">
        <v>65</v>
      </c>
      <c r="P221" s="24"/>
      <c r="Q221" s="28"/>
      <c r="W221" s="9"/>
      <c r="X221" s="9"/>
      <c r="Y221" s="9"/>
      <c r="Z221" s="9"/>
      <c r="AA221" s="9"/>
      <c r="AB221" s="9"/>
    </row>
    <row r="222" spans="1:28" s="12" customFormat="1" ht="32.25" customHeight="1" x14ac:dyDescent="0.2">
      <c r="A222" s="9"/>
      <c r="B222" s="20" t="s">
        <v>18</v>
      </c>
      <c r="C222" s="21" t="s">
        <v>614</v>
      </c>
      <c r="D222" s="21" t="s">
        <v>615</v>
      </c>
      <c r="E222" s="21" t="s">
        <v>622</v>
      </c>
      <c r="F222" s="21" t="s">
        <v>623</v>
      </c>
      <c r="G222" s="22" t="s">
        <v>95</v>
      </c>
      <c r="H222" s="23" t="s">
        <v>214</v>
      </c>
      <c r="I222" s="24">
        <v>1</v>
      </c>
      <c r="J222" s="24">
        <v>54624827.579999998</v>
      </c>
      <c r="K222" s="24">
        <f t="shared" si="3"/>
        <v>54624827.579999998</v>
      </c>
      <c r="L222" s="24"/>
      <c r="M222" s="26"/>
      <c r="N222" s="24"/>
      <c r="O222" s="22" t="s">
        <v>24</v>
      </c>
      <c r="P222" s="24"/>
      <c r="Q222" s="28"/>
      <c r="W222" s="9"/>
      <c r="X222" s="9"/>
      <c r="Y222" s="9"/>
      <c r="Z222" s="9"/>
      <c r="AA222" s="9"/>
      <c r="AB222" s="9"/>
    </row>
    <row r="223" spans="1:28" x14ac:dyDescent="0.2">
      <c r="B223" s="1"/>
      <c r="F223" s="37"/>
      <c r="J223" s="3"/>
      <c r="Q223" s="3"/>
      <c r="R223" s="9"/>
      <c r="S223" s="9"/>
      <c r="T223" s="9"/>
      <c r="U223" s="9"/>
      <c r="V223" s="9"/>
    </row>
    <row r="224" spans="1:28" x14ac:dyDescent="0.2">
      <c r="B224" s="38"/>
      <c r="J224" s="3"/>
      <c r="Q224" s="3"/>
      <c r="R224" s="9"/>
      <c r="S224" s="9"/>
      <c r="T224" s="9"/>
      <c r="U224" s="9"/>
      <c r="V224" s="9"/>
    </row>
    <row r="225" spans="2:22" x14ac:dyDescent="0.2">
      <c r="B225" s="1"/>
      <c r="F225" s="37"/>
      <c r="J225" s="3"/>
      <c r="Q225" s="3"/>
      <c r="R225" s="9"/>
      <c r="S225" s="9"/>
      <c r="T225" s="9"/>
      <c r="U225" s="9"/>
      <c r="V225" s="9"/>
    </row>
    <row r="226" spans="2:22" x14ac:dyDescent="0.2">
      <c r="B226" s="38"/>
      <c r="J226" s="3"/>
      <c r="Q226" s="3"/>
      <c r="R226" s="9"/>
      <c r="S226" s="9"/>
      <c r="T226" s="9"/>
      <c r="U226" s="9"/>
      <c r="V226" s="9"/>
    </row>
    <row r="227" spans="2:22" x14ac:dyDescent="0.2">
      <c r="B227" s="1"/>
      <c r="D227" s="9"/>
      <c r="F227" s="37"/>
      <c r="J227" s="3"/>
      <c r="Q227" s="3"/>
      <c r="R227" s="9"/>
      <c r="S227" s="9"/>
      <c r="T227" s="9"/>
      <c r="U227" s="9"/>
      <c r="V227" s="9"/>
    </row>
    <row r="228" spans="2:22" x14ac:dyDescent="0.2">
      <c r="B228" s="38"/>
      <c r="J228" s="3"/>
      <c r="Q228" s="3"/>
      <c r="R228" s="9"/>
      <c r="S228" s="9"/>
      <c r="T228" s="9"/>
      <c r="U228" s="9"/>
      <c r="V228" s="9"/>
    </row>
    <row r="229" spans="2:22" x14ac:dyDescent="0.2">
      <c r="B229" s="1"/>
      <c r="D229" s="9"/>
      <c r="E229" s="9"/>
      <c r="F229" s="37"/>
      <c r="J229" s="3"/>
      <c r="Q229" s="3"/>
      <c r="R229" s="9"/>
      <c r="S229" s="9"/>
      <c r="T229" s="9"/>
      <c r="U229" s="9"/>
      <c r="V229" s="9"/>
    </row>
    <row r="230" spans="2:22" x14ac:dyDescent="0.2">
      <c r="B230" s="38"/>
      <c r="E230" s="9"/>
      <c r="J230" s="3"/>
      <c r="Q230" s="3"/>
      <c r="R230" s="9"/>
      <c r="S230" s="9"/>
      <c r="T230" s="9"/>
      <c r="U230" s="9"/>
      <c r="V230" s="9"/>
    </row>
    <row r="231" spans="2:22" x14ac:dyDescent="0.2">
      <c r="B231" s="1"/>
      <c r="E231" s="9"/>
      <c r="F231" s="37"/>
      <c r="J231" s="3"/>
      <c r="Q231" s="3"/>
      <c r="R231" s="9"/>
      <c r="S231" s="9"/>
      <c r="T231" s="9"/>
      <c r="U231" s="9"/>
      <c r="V231" s="9"/>
    </row>
    <row r="232" spans="2:22" x14ac:dyDescent="0.2">
      <c r="B232" s="38"/>
      <c r="E232" s="9"/>
      <c r="J232" s="3"/>
      <c r="Q232" s="3"/>
      <c r="R232" s="9"/>
      <c r="S232" s="9"/>
      <c r="T232" s="9"/>
      <c r="U232" s="9"/>
      <c r="V232" s="9"/>
    </row>
    <row r="233" spans="2:22" x14ac:dyDescent="0.2">
      <c r="B233" s="1"/>
      <c r="D233" s="9"/>
      <c r="E233" s="9"/>
      <c r="F233" s="37"/>
      <c r="J233" s="3"/>
      <c r="Q233" s="3"/>
      <c r="R233" s="9"/>
      <c r="S233" s="9"/>
      <c r="T233" s="9"/>
      <c r="U233" s="9"/>
      <c r="V233" s="9"/>
    </row>
    <row r="234" spans="2:22" x14ac:dyDescent="0.2">
      <c r="B234" s="38"/>
      <c r="E234" s="9"/>
      <c r="J234" s="3"/>
      <c r="Q234" s="3"/>
      <c r="R234" s="9"/>
      <c r="S234" s="9"/>
      <c r="T234" s="9"/>
      <c r="U234" s="9"/>
      <c r="V234" s="9"/>
    </row>
    <row r="235" spans="2:22" x14ac:dyDescent="0.2">
      <c r="B235" s="1"/>
      <c r="E235" s="9"/>
      <c r="F235" s="37"/>
      <c r="J235" s="3"/>
      <c r="Q235" s="3"/>
      <c r="R235" s="9"/>
      <c r="S235" s="9"/>
      <c r="T235" s="9"/>
      <c r="U235" s="9"/>
      <c r="V235" s="9"/>
    </row>
    <row r="236" spans="2:22" x14ac:dyDescent="0.2">
      <c r="B236" s="38"/>
      <c r="E236" s="9"/>
      <c r="J236" s="3"/>
      <c r="Q236" s="3"/>
      <c r="R236" s="9"/>
      <c r="S236" s="9"/>
      <c r="T236" s="9"/>
      <c r="U236" s="9"/>
      <c r="V236" s="9"/>
    </row>
    <row r="237" spans="2:22" x14ac:dyDescent="0.2">
      <c r="B237" s="39"/>
      <c r="C237" s="40"/>
      <c r="D237" s="9"/>
      <c r="E237" s="9"/>
      <c r="F237" s="37"/>
      <c r="J237" s="3"/>
      <c r="Q237" s="3"/>
      <c r="R237" s="9"/>
      <c r="S237" s="9"/>
      <c r="T237" s="9"/>
      <c r="U237" s="9"/>
      <c r="V237" s="9"/>
    </row>
    <row r="238" spans="2:22" x14ac:dyDescent="0.2">
      <c r="B238" s="38"/>
      <c r="E238" s="9"/>
      <c r="J238" s="3"/>
      <c r="Q238" s="3"/>
      <c r="R238" s="9"/>
      <c r="S238" s="9"/>
      <c r="T238" s="9"/>
      <c r="U238" s="9"/>
      <c r="V238" s="9"/>
    </row>
    <row r="239" spans="2:22" x14ac:dyDescent="0.2">
      <c r="B239" s="1"/>
      <c r="D239" s="9"/>
      <c r="E239" s="9"/>
      <c r="F239" s="37"/>
      <c r="J239" s="3"/>
      <c r="Q239" s="3"/>
      <c r="R239" s="9"/>
      <c r="S239" s="9"/>
      <c r="T239" s="9"/>
      <c r="U239" s="9"/>
      <c r="V239" s="9"/>
    </row>
    <row r="240" spans="2:22" x14ac:dyDescent="0.2">
      <c r="B240" s="38"/>
      <c r="E240" s="9"/>
      <c r="J240" s="3"/>
      <c r="Q240" s="3"/>
      <c r="R240" s="9"/>
      <c r="S240" s="9"/>
      <c r="T240" s="9"/>
      <c r="U240" s="9"/>
      <c r="V240" s="9"/>
    </row>
    <row r="241" spans="2:22" x14ac:dyDescent="0.2">
      <c r="B241" s="1"/>
      <c r="D241" s="9"/>
      <c r="E241" s="9"/>
      <c r="F241" s="37"/>
      <c r="J241" s="3"/>
      <c r="Q241" s="3"/>
      <c r="R241" s="9"/>
      <c r="S241" s="9"/>
      <c r="T241" s="9"/>
      <c r="U241" s="9"/>
      <c r="V241" s="9"/>
    </row>
    <row r="242" spans="2:22" x14ac:dyDescent="0.2">
      <c r="C242" s="9"/>
      <c r="D242" s="9"/>
      <c r="E242" s="9"/>
      <c r="F242" s="9"/>
      <c r="J242" s="3"/>
      <c r="Q242" s="3"/>
      <c r="R242" s="9"/>
      <c r="S242" s="9"/>
      <c r="T242" s="9"/>
      <c r="U242" s="9"/>
      <c r="V242" s="9"/>
    </row>
    <row r="243" spans="2:22" x14ac:dyDescent="0.2">
      <c r="B243" s="1"/>
      <c r="D243" s="9"/>
      <c r="E243" s="9"/>
      <c r="F243" s="37"/>
      <c r="J243" s="3"/>
      <c r="Q243" s="3"/>
      <c r="R243" s="9"/>
      <c r="S243" s="9"/>
      <c r="T243" s="9"/>
      <c r="U243" s="9"/>
      <c r="V243" s="9"/>
    </row>
    <row r="244" spans="2:22" x14ac:dyDescent="0.2">
      <c r="C244" s="9"/>
      <c r="D244" s="9"/>
      <c r="E244" s="9"/>
      <c r="F244" s="9"/>
      <c r="J244" s="3"/>
      <c r="Q244" s="3"/>
      <c r="R244" s="9"/>
      <c r="S244" s="9"/>
      <c r="T244" s="9"/>
      <c r="U244" s="9"/>
      <c r="V244" s="9"/>
    </row>
  </sheetData>
  <protectedRanges>
    <protectedRange sqref="D57:D58 F42 F50:F52 D42:D55" name="Диапазон3_4_1_1"/>
    <protectedRange sqref="C57:C58 E54 E42 E50:E52 C42:C55" name="Диапазон3_4_1_2"/>
    <protectedRange sqref="F41" name="Диапазон3_4_1_1_1"/>
    <protectedRange sqref="E41" name="Диапазон3_4_1_2_1"/>
    <protectedRange sqref="E43:F46" name="Диапазон3_4_1_1_3"/>
    <protectedRange sqref="F48:F49" name="Диапазон3_4_4_6"/>
    <protectedRange sqref="E49" name="Диапазон3_4_4_1_5"/>
    <protectedRange sqref="F139" name="Диапазон4_11"/>
    <protectedRange sqref="F133:F134" name="Диапазон4_11_4"/>
    <protectedRange sqref="F146" name="Диапазон4_11_1"/>
    <protectedRange sqref="F205:F207" name="Диапазон6_9_1_4"/>
    <protectedRange sqref="F197" name="Диапазон6_9_1_4_2"/>
    <protectedRange sqref="F216" name="Диапазон6_9_1_2"/>
    <protectedRange sqref="E209:F209" name="Диапазон6_9_1_1_1_1"/>
    <protectedRange sqref="F215" name="Диапазон6_6_9_1_1_1"/>
    <protectedRange sqref="F164" name="Диапазон4_11_4_1"/>
    <protectedRange sqref="E63" name="Диапазон3_4_4_1_1_2"/>
    <protectedRange sqref="F219" name="Диапазон6_6_9_1"/>
  </protectedRanges>
  <autoFilter ref="B5:P223" xr:uid="{00000000-0001-0000-0800-000000000000}"/>
  <mergeCells count="16">
    <mergeCell ref="P3:P4"/>
    <mergeCell ref="N2:P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2">
    <dataValidation allowBlank="1" showInputMessage="1" showErrorMessage="1" prompt="Введите краткую хар-ку на рус.языке" sqref="F55 F53 F47" xr:uid="{D120F2AF-A1C0-45C0-8DE6-14F9A5158C9E}"/>
    <dataValidation allowBlank="1" showInputMessage="1" showErrorMessage="1" prompt="Введите краткую хар-ку на гос.языке" sqref="E47:E48 E53 E55 E25:E26" xr:uid="{01441B13-78B7-4C1F-B4E5-B4BB74D8CACA}"/>
  </dataValidations>
  <printOptions horizontalCentered="1"/>
  <pageMargins left="0.19685039370078741" right="0" top="0.35433070866141736" bottom="0.35433070866141736" header="0.19685039370078741" footer="0.19685039370078741"/>
  <pageSetup paperSize="8" scale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Москаленко Елена Борисовна</cp:lastModifiedBy>
  <dcterms:created xsi:type="dcterms:W3CDTF">2026-05-21T08:52:22Z</dcterms:created>
  <dcterms:modified xsi:type="dcterms:W3CDTF">2026-05-21T09:20:35Z</dcterms:modified>
</cp:coreProperties>
</file>